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24226"/>
  <xr:revisionPtr revIDLastSave="153" documentId="13_ncr:1_{D2FFF095-FD54-4D01-908B-05070355E34B}" xr6:coauthVersionLast="47" xr6:coauthVersionMax="47" xr10:uidLastSave="{E0060203-82EE-47E6-9DD3-71B27645C228}"/>
  <bookViews>
    <workbookView xWindow="-120" yWindow="-120" windowWidth="29040" windowHeight="15720" firstSheet="1" activeTab="1" xr2:uid="{00000000-000D-0000-FFFF-FFFF00000000}"/>
  </bookViews>
  <sheets>
    <sheet name="INFO" sheetId="8" r:id="rId1"/>
    <sheet name="Data (Layer 1)" sheetId="1" r:id="rId2"/>
    <sheet name="Contributions (Layer 2)" sheetId="4" r:id="rId3"/>
    <sheet name="References to Inv (Layer 3)" sheetId="3" r:id="rId4"/>
    <sheet name="PROD_A21" sheetId="5" r:id="rId5"/>
    <sheet name="Other" sheetId="7" r:id="rId6"/>
    <sheet name="Insurance" sheetId="6" r:id="rId7"/>
  </sheets>
  <definedNames>
    <definedName name="_xlnm._FilterDatabase" localSheetId="6" hidden="1">Insurance!$A$1:$F$109</definedName>
    <definedName name="_xlnm._FilterDatabase" localSheetId="4" hidden="1">PROD_A21!$A$1:$AA$334</definedName>
    <definedName name="_xlnm.Print_Area" localSheetId="2">'Contributions (Layer 2)'!$A$2:$AF$207</definedName>
    <definedName name="_xlnm.Print_Area" localSheetId="1">'Data (Layer 1)'!$C$2:$AH$207</definedName>
    <definedName name="_xlnm.Print_Area" localSheetId="3">'References to Inv (Layer 3)'!$A$2:$AF$207</definedName>
    <definedName name="_xlnm.Print_Titles" localSheetId="2">'Contributions (Layer 2)'!$2:$4</definedName>
    <definedName name="_xlnm.Print_Titles" localSheetId="1">'Data (Layer 1)'!$2:$4</definedName>
    <definedName name="_xlnm.Print_Titles" localSheetId="3">'References to Inv (Layer 3)'!$2:$4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0" i="7" l="1"/>
  <c r="L49" i="7"/>
  <c r="L48" i="7"/>
  <c r="L47" i="7"/>
  <c r="L46" i="7"/>
  <c r="Q48" i="7"/>
  <c r="Q47" i="7"/>
  <c r="Q46" i="7"/>
  <c r="Q50" i="7"/>
  <c r="AC60" i="7" l="1"/>
  <c r="R60" i="7"/>
  <c r="AC59" i="7"/>
  <c r="R59" i="7"/>
  <c r="AC58" i="7"/>
  <c r="R58" i="7"/>
  <c r="AC57" i="7"/>
  <c r="R57" i="7"/>
  <c r="AC56" i="7"/>
  <c r="R56" i="7"/>
  <c r="AC15" i="7"/>
  <c r="R15" i="7"/>
  <c r="AC37" i="7" l="1"/>
  <c r="AB37" i="7"/>
  <c r="AC29" i="7"/>
  <c r="AC31" i="7"/>
  <c r="R31" i="7"/>
  <c r="R29" i="7"/>
  <c r="P78" i="5"/>
  <c r="P80" i="5" s="1"/>
  <c r="O78" i="5"/>
  <c r="R45" i="7"/>
  <c r="AA78" i="5"/>
  <c r="AA80" i="5" s="1"/>
  <c r="AA74" i="5"/>
  <c r="AA76" i="5" s="1"/>
  <c r="P74" i="5"/>
  <c r="P76" i="5" s="1"/>
  <c r="P70" i="5"/>
  <c r="P72" i="5" s="1"/>
  <c r="AA70" i="5"/>
  <c r="AA72" i="5" s="1"/>
  <c r="AA68" i="5"/>
  <c r="AA66" i="5"/>
  <c r="P66" i="5"/>
  <c r="P68" i="5" s="1"/>
  <c r="AA64" i="5"/>
  <c r="AA62" i="5"/>
  <c r="P64" i="5"/>
  <c r="P62" i="5"/>
  <c r="E43" i="5"/>
  <c r="E44" i="5" s="1"/>
  <c r="AA44" i="5"/>
  <c r="AA43" i="5"/>
  <c r="L138" i="1"/>
  <c r="L137" i="1"/>
  <c r="S125" i="1" l="1"/>
  <c r="L155" i="1"/>
  <c r="L139" i="1"/>
  <c r="L57" i="1" l="1"/>
  <c r="L55" i="1"/>
  <c r="S129" i="1" l="1"/>
  <c r="F129" i="1" s="1"/>
  <c r="S128" i="1"/>
  <c r="F128" i="1" s="1"/>
  <c r="L154" i="1"/>
  <c r="F154" i="1" s="1"/>
  <c r="L150" i="1"/>
  <c r="F150" i="1" s="1"/>
  <c r="S155" i="1"/>
  <c r="S151" i="1"/>
  <c r="F155" i="1"/>
  <c r="L151" i="1"/>
  <c r="F151" i="1" s="1"/>
  <c r="L177" i="1" l="1"/>
  <c r="O177" i="1" s="1"/>
  <c r="F92" i="1" l="1"/>
  <c r="F93" i="1"/>
  <c r="F77" i="1"/>
  <c r="F76" i="1"/>
  <c r="F59" i="1" l="1"/>
  <c r="T59" i="1"/>
  <c r="L103" i="1"/>
  <c r="E103" i="1" l="1"/>
  <c r="O155" i="1"/>
  <c r="O154" i="1"/>
  <c r="O151" i="1"/>
  <c r="O150" i="1"/>
  <c r="W200" i="1"/>
  <c r="X200" i="1"/>
  <c r="Y200" i="1"/>
  <c r="Z200" i="1"/>
  <c r="AA200" i="1"/>
  <c r="AB200" i="1"/>
  <c r="W201" i="1"/>
  <c r="X201" i="1"/>
  <c r="Y201" i="1"/>
  <c r="Z201" i="1"/>
  <c r="AA201" i="1"/>
  <c r="AB201" i="1"/>
  <c r="W202" i="1"/>
  <c r="X202" i="1"/>
  <c r="Y202" i="1"/>
  <c r="Z202" i="1"/>
  <c r="AA202" i="1"/>
  <c r="AB202" i="1"/>
  <c r="W203" i="1"/>
  <c r="X203" i="1"/>
  <c r="Y203" i="1"/>
  <c r="Z203" i="1"/>
  <c r="AA203" i="1"/>
  <c r="AB203" i="1"/>
  <c r="V202" i="1"/>
  <c r="V201" i="1"/>
  <c r="R200" i="1"/>
  <c r="S200" i="1"/>
  <c r="T200" i="1"/>
  <c r="R201" i="1"/>
  <c r="S201" i="1"/>
  <c r="T201" i="1"/>
  <c r="R202" i="1"/>
  <c r="S202" i="1"/>
  <c r="T202" i="1"/>
  <c r="R203" i="1"/>
  <c r="S203" i="1"/>
  <c r="T203" i="1"/>
  <c r="Q202" i="1"/>
  <c r="Q201" i="1"/>
  <c r="D202" i="1"/>
  <c r="D201" i="1"/>
  <c r="F200" i="1"/>
  <c r="G200" i="1"/>
  <c r="H200" i="1"/>
  <c r="I200" i="1"/>
  <c r="J200" i="1"/>
  <c r="K200" i="1"/>
  <c r="L200" i="1"/>
  <c r="M200" i="1"/>
  <c r="F201" i="1"/>
  <c r="G201" i="1"/>
  <c r="H201" i="1"/>
  <c r="I201" i="1"/>
  <c r="J201" i="1"/>
  <c r="K201" i="1"/>
  <c r="L201" i="1"/>
  <c r="M201" i="1"/>
  <c r="F202" i="1"/>
  <c r="G202" i="1"/>
  <c r="H202" i="1"/>
  <c r="I202" i="1"/>
  <c r="J202" i="1"/>
  <c r="K202" i="1"/>
  <c r="L202" i="1"/>
  <c r="M202" i="1"/>
  <c r="F203" i="1"/>
  <c r="G203" i="1"/>
  <c r="H203" i="1"/>
  <c r="I203" i="1"/>
  <c r="J203" i="1"/>
  <c r="K203" i="1"/>
  <c r="L203" i="1"/>
  <c r="M203" i="1"/>
  <c r="E202" i="1"/>
  <c r="E201" i="1"/>
  <c r="E203" i="1"/>
  <c r="D203" i="1"/>
  <c r="AD203" i="1"/>
  <c r="V203" i="1"/>
  <c r="Q203" i="1"/>
  <c r="AD126" i="1" l="1"/>
  <c r="V126" i="1"/>
  <c r="W126" i="1"/>
  <c r="X126" i="1"/>
  <c r="Y126" i="1"/>
  <c r="Z126" i="1"/>
  <c r="AA126" i="1"/>
  <c r="AB126" i="1"/>
  <c r="Q126" i="1"/>
  <c r="R126" i="1"/>
  <c r="S126" i="1"/>
  <c r="T126" i="1"/>
  <c r="O126" i="1"/>
  <c r="D126" i="1"/>
  <c r="E126" i="1"/>
  <c r="F126" i="1"/>
  <c r="G126" i="1"/>
  <c r="H126" i="1"/>
  <c r="I126" i="1"/>
  <c r="J126" i="1"/>
  <c r="K126" i="1"/>
  <c r="L126" i="1"/>
  <c r="M126" i="1"/>
  <c r="AD202" i="1"/>
  <c r="AD201" i="1"/>
  <c r="AD200" i="1"/>
  <c r="V200" i="1"/>
  <c r="Q200" i="1"/>
  <c r="O203" i="1"/>
  <c r="O202" i="1"/>
  <c r="O201" i="1"/>
  <c r="O200" i="1"/>
  <c r="D200" i="1"/>
  <c r="E200" i="1"/>
  <c r="AD197" i="1"/>
  <c r="V197" i="1"/>
  <c r="W197" i="1"/>
  <c r="X197" i="1"/>
  <c r="Y197" i="1"/>
  <c r="Z197" i="1"/>
  <c r="AA197" i="1"/>
  <c r="AB197" i="1"/>
  <c r="Q197" i="1"/>
  <c r="R197" i="1"/>
  <c r="S197" i="1"/>
  <c r="T197" i="1"/>
  <c r="O197" i="1"/>
  <c r="D197" i="1"/>
  <c r="E197" i="1"/>
  <c r="F197" i="1"/>
  <c r="G197" i="1"/>
  <c r="H197" i="1"/>
  <c r="I197" i="1"/>
  <c r="J197" i="1"/>
  <c r="K197" i="1"/>
  <c r="L197" i="1"/>
  <c r="M197" i="1"/>
  <c r="AD196" i="1"/>
  <c r="V196" i="1"/>
  <c r="W196" i="1"/>
  <c r="X196" i="1"/>
  <c r="Y196" i="1"/>
  <c r="Z196" i="1"/>
  <c r="AA196" i="1"/>
  <c r="AB196" i="1"/>
  <c r="Q196" i="1"/>
  <c r="R196" i="1"/>
  <c r="S196" i="1"/>
  <c r="T196" i="1"/>
  <c r="O196" i="1"/>
  <c r="D196" i="1"/>
  <c r="E196" i="1"/>
  <c r="F196" i="1"/>
  <c r="G196" i="1"/>
  <c r="H196" i="1"/>
  <c r="I196" i="1"/>
  <c r="J196" i="1"/>
  <c r="K196" i="1"/>
  <c r="L196" i="1"/>
  <c r="M196" i="1"/>
  <c r="AD194" i="1"/>
  <c r="V194" i="1"/>
  <c r="W194" i="1"/>
  <c r="X194" i="1"/>
  <c r="Y194" i="1"/>
  <c r="Z194" i="1"/>
  <c r="AA194" i="1"/>
  <c r="AB194" i="1"/>
  <c r="Q194" i="1"/>
  <c r="R194" i="1"/>
  <c r="S194" i="1"/>
  <c r="T194" i="1"/>
  <c r="O194" i="1"/>
  <c r="D194" i="1"/>
  <c r="E194" i="1"/>
  <c r="F194" i="1"/>
  <c r="G194" i="1"/>
  <c r="H194" i="1"/>
  <c r="I194" i="1"/>
  <c r="J194" i="1"/>
  <c r="K194" i="1"/>
  <c r="L194" i="1"/>
  <c r="M194" i="1"/>
  <c r="AD189" i="1"/>
  <c r="V189" i="1"/>
  <c r="W189" i="1"/>
  <c r="X189" i="1"/>
  <c r="Y189" i="1"/>
  <c r="Z189" i="1"/>
  <c r="AA189" i="1"/>
  <c r="AB189" i="1"/>
  <c r="Q189" i="1"/>
  <c r="R189" i="1"/>
  <c r="S189" i="1"/>
  <c r="T189" i="1"/>
  <c r="O189" i="1"/>
  <c r="D189" i="1"/>
  <c r="E189" i="1"/>
  <c r="F189" i="1"/>
  <c r="G189" i="1"/>
  <c r="H189" i="1"/>
  <c r="I189" i="1"/>
  <c r="J189" i="1"/>
  <c r="K189" i="1"/>
  <c r="L189" i="1"/>
  <c r="M189" i="1"/>
  <c r="AD191" i="1"/>
  <c r="V191" i="1"/>
  <c r="W191" i="1"/>
  <c r="X191" i="1"/>
  <c r="Y191" i="1"/>
  <c r="Z191" i="1"/>
  <c r="AA191" i="1"/>
  <c r="AB191" i="1"/>
  <c r="Q191" i="1"/>
  <c r="R191" i="1"/>
  <c r="S191" i="1"/>
  <c r="T191" i="1"/>
  <c r="O191" i="1"/>
  <c r="D191" i="1"/>
  <c r="E191" i="1"/>
  <c r="F191" i="1"/>
  <c r="G191" i="1"/>
  <c r="H191" i="1"/>
  <c r="I191" i="1"/>
  <c r="J191" i="1"/>
  <c r="K191" i="1"/>
  <c r="L191" i="1"/>
  <c r="M191" i="1"/>
  <c r="AD147" i="1" l="1"/>
  <c r="V147" i="1"/>
  <c r="W147" i="1"/>
  <c r="X147" i="1"/>
  <c r="Y147" i="1"/>
  <c r="Z147" i="1"/>
  <c r="AA147" i="1"/>
  <c r="AB147" i="1"/>
  <c r="Q147" i="1"/>
  <c r="R147" i="1"/>
  <c r="S147" i="1"/>
  <c r="T147" i="1"/>
  <c r="O147" i="1"/>
  <c r="D147" i="1"/>
  <c r="E147" i="1"/>
  <c r="F147" i="1"/>
  <c r="G147" i="1"/>
  <c r="H147" i="1"/>
  <c r="I147" i="1"/>
  <c r="J147" i="1"/>
  <c r="K147" i="1"/>
  <c r="L147" i="1"/>
  <c r="M147" i="1"/>
  <c r="AD177" i="1"/>
  <c r="V177" i="1"/>
  <c r="W177" i="1"/>
  <c r="X177" i="1"/>
  <c r="Y177" i="1"/>
  <c r="Z177" i="1"/>
  <c r="AA177" i="1"/>
  <c r="AB177" i="1"/>
  <c r="Q177" i="1"/>
  <c r="R177" i="1"/>
  <c r="S177" i="1"/>
  <c r="T177" i="1"/>
  <c r="D177" i="1"/>
  <c r="E177" i="1"/>
  <c r="F177" i="1"/>
  <c r="G177" i="1"/>
  <c r="H177" i="1"/>
  <c r="I177" i="1"/>
  <c r="J177" i="1"/>
  <c r="K177" i="1"/>
  <c r="M177" i="1"/>
  <c r="AD179" i="1"/>
  <c r="V179" i="1"/>
  <c r="W179" i="1"/>
  <c r="X179" i="1"/>
  <c r="Y179" i="1"/>
  <c r="Z179" i="1"/>
  <c r="AA179" i="1"/>
  <c r="AB179" i="1"/>
  <c r="Q179" i="1"/>
  <c r="R179" i="1"/>
  <c r="S179" i="1"/>
  <c r="T179" i="1"/>
  <c r="O179" i="1"/>
  <c r="D179" i="1"/>
  <c r="E179" i="1"/>
  <c r="F179" i="1"/>
  <c r="G179" i="1"/>
  <c r="H179" i="1"/>
  <c r="I179" i="1"/>
  <c r="J179" i="1"/>
  <c r="K179" i="1"/>
  <c r="L179" i="1"/>
  <c r="M179" i="1"/>
  <c r="V175" i="1"/>
  <c r="W175" i="1"/>
  <c r="X175" i="1"/>
  <c r="Y175" i="1"/>
  <c r="Z175" i="1"/>
  <c r="AA175" i="1"/>
  <c r="AB175" i="1"/>
  <c r="Q169" i="1"/>
  <c r="R169" i="1"/>
  <c r="S169" i="1"/>
  <c r="T169" i="1"/>
  <c r="Q170" i="1"/>
  <c r="R170" i="1"/>
  <c r="S170" i="1"/>
  <c r="T170" i="1"/>
  <c r="Q171" i="1"/>
  <c r="R171" i="1"/>
  <c r="S171" i="1"/>
  <c r="T171" i="1"/>
  <c r="Q172" i="1"/>
  <c r="R172" i="1"/>
  <c r="S172" i="1"/>
  <c r="T172" i="1"/>
  <c r="Q173" i="1"/>
  <c r="R173" i="1"/>
  <c r="S173" i="1"/>
  <c r="T173" i="1"/>
  <c r="AD175" i="1"/>
  <c r="Q175" i="1"/>
  <c r="R175" i="1"/>
  <c r="S175" i="1"/>
  <c r="T175" i="1"/>
  <c r="O175" i="1"/>
  <c r="D175" i="1"/>
  <c r="E175" i="1"/>
  <c r="F175" i="1"/>
  <c r="G175" i="1"/>
  <c r="H175" i="1"/>
  <c r="I175" i="1"/>
  <c r="J175" i="1"/>
  <c r="K175" i="1"/>
  <c r="L175" i="1"/>
  <c r="M175" i="1"/>
  <c r="AD169" i="1"/>
  <c r="AD170" i="1"/>
  <c r="AD171" i="1"/>
  <c r="AD172" i="1"/>
  <c r="AD173" i="1"/>
  <c r="V169" i="1"/>
  <c r="W169" i="1"/>
  <c r="X169" i="1"/>
  <c r="Y169" i="1"/>
  <c r="Z169" i="1"/>
  <c r="AA169" i="1"/>
  <c r="AB169" i="1"/>
  <c r="V170" i="1"/>
  <c r="W170" i="1"/>
  <c r="X170" i="1"/>
  <c r="Y170" i="1"/>
  <c r="Z170" i="1"/>
  <c r="AA170" i="1"/>
  <c r="AB170" i="1"/>
  <c r="V171" i="1"/>
  <c r="W171" i="1"/>
  <c r="X171" i="1"/>
  <c r="Y171" i="1"/>
  <c r="Z171" i="1"/>
  <c r="AA171" i="1"/>
  <c r="AB171" i="1"/>
  <c r="V172" i="1"/>
  <c r="W172" i="1"/>
  <c r="X172" i="1"/>
  <c r="Y172" i="1"/>
  <c r="Z172" i="1"/>
  <c r="AA172" i="1"/>
  <c r="AB172" i="1"/>
  <c r="V173" i="1"/>
  <c r="W173" i="1"/>
  <c r="X173" i="1"/>
  <c r="Y173" i="1"/>
  <c r="Z173" i="1"/>
  <c r="AA173" i="1"/>
  <c r="AB173" i="1"/>
  <c r="O169" i="1"/>
  <c r="O170" i="1"/>
  <c r="O171" i="1"/>
  <c r="O172" i="1"/>
  <c r="O173" i="1"/>
  <c r="D169" i="1"/>
  <c r="E169" i="1"/>
  <c r="F169" i="1"/>
  <c r="G169" i="1"/>
  <c r="H169" i="1"/>
  <c r="I169" i="1"/>
  <c r="J169" i="1"/>
  <c r="K169" i="1"/>
  <c r="L169" i="1"/>
  <c r="M169" i="1"/>
  <c r="D170" i="1"/>
  <c r="E170" i="1"/>
  <c r="F170" i="1"/>
  <c r="G170" i="1"/>
  <c r="H170" i="1"/>
  <c r="I170" i="1"/>
  <c r="J170" i="1"/>
  <c r="K170" i="1"/>
  <c r="L170" i="1"/>
  <c r="M170" i="1"/>
  <c r="D171" i="1"/>
  <c r="E171" i="1"/>
  <c r="F171" i="1"/>
  <c r="G171" i="1"/>
  <c r="H171" i="1"/>
  <c r="I171" i="1"/>
  <c r="J171" i="1"/>
  <c r="K171" i="1"/>
  <c r="L171" i="1"/>
  <c r="M171" i="1"/>
  <c r="D172" i="1"/>
  <c r="E172" i="1"/>
  <c r="F172" i="1"/>
  <c r="G172" i="1"/>
  <c r="H172" i="1"/>
  <c r="I172" i="1"/>
  <c r="J172" i="1"/>
  <c r="K172" i="1"/>
  <c r="L172" i="1"/>
  <c r="M172" i="1"/>
  <c r="D173" i="1"/>
  <c r="E173" i="1"/>
  <c r="F173" i="1"/>
  <c r="G173" i="1"/>
  <c r="H173" i="1"/>
  <c r="I173" i="1"/>
  <c r="J173" i="1"/>
  <c r="K173" i="1"/>
  <c r="L173" i="1"/>
  <c r="M173" i="1"/>
  <c r="AD162" i="1"/>
  <c r="AD163" i="1"/>
  <c r="AD164" i="1"/>
  <c r="AD165" i="1"/>
  <c r="AD166" i="1"/>
  <c r="V162" i="1"/>
  <c r="W162" i="1"/>
  <c r="X162" i="1"/>
  <c r="Y162" i="1"/>
  <c r="Z162" i="1"/>
  <c r="AA162" i="1"/>
  <c r="AB162" i="1"/>
  <c r="V163" i="1"/>
  <c r="W163" i="1"/>
  <c r="X163" i="1"/>
  <c r="Y163" i="1"/>
  <c r="Z163" i="1"/>
  <c r="AA163" i="1"/>
  <c r="AB163" i="1"/>
  <c r="V164" i="1"/>
  <c r="W164" i="1"/>
  <c r="X164" i="1"/>
  <c r="Y164" i="1"/>
  <c r="Z164" i="1"/>
  <c r="AA164" i="1"/>
  <c r="AB164" i="1"/>
  <c r="V165" i="1"/>
  <c r="W165" i="1"/>
  <c r="X165" i="1"/>
  <c r="Y165" i="1"/>
  <c r="Z165" i="1"/>
  <c r="AA165" i="1"/>
  <c r="AB165" i="1"/>
  <c r="V166" i="1"/>
  <c r="W166" i="1"/>
  <c r="X166" i="1"/>
  <c r="Y166" i="1"/>
  <c r="Z166" i="1"/>
  <c r="AA166" i="1"/>
  <c r="AB166" i="1"/>
  <c r="Q162" i="1"/>
  <c r="R162" i="1"/>
  <c r="S162" i="1"/>
  <c r="T162" i="1"/>
  <c r="Q163" i="1"/>
  <c r="R163" i="1"/>
  <c r="S163" i="1"/>
  <c r="T163" i="1"/>
  <c r="Q164" i="1"/>
  <c r="R164" i="1"/>
  <c r="S164" i="1"/>
  <c r="T164" i="1"/>
  <c r="Q165" i="1"/>
  <c r="R165" i="1"/>
  <c r="S165" i="1"/>
  <c r="T165" i="1"/>
  <c r="Q166" i="1"/>
  <c r="R166" i="1"/>
  <c r="S166" i="1"/>
  <c r="T166" i="1"/>
  <c r="O162" i="1"/>
  <c r="O163" i="1"/>
  <c r="O164" i="1"/>
  <c r="O165" i="1"/>
  <c r="O166" i="1"/>
  <c r="D162" i="1"/>
  <c r="E162" i="1"/>
  <c r="F162" i="1"/>
  <c r="G162" i="1"/>
  <c r="H162" i="1"/>
  <c r="I162" i="1"/>
  <c r="J162" i="1"/>
  <c r="K162" i="1"/>
  <c r="L162" i="1"/>
  <c r="M162" i="1"/>
  <c r="D163" i="1"/>
  <c r="E163" i="1"/>
  <c r="F163" i="1"/>
  <c r="G163" i="1"/>
  <c r="H163" i="1"/>
  <c r="I163" i="1"/>
  <c r="J163" i="1"/>
  <c r="K163" i="1"/>
  <c r="L163" i="1"/>
  <c r="M163" i="1"/>
  <c r="D164" i="1"/>
  <c r="E164" i="1"/>
  <c r="F164" i="1"/>
  <c r="G164" i="1"/>
  <c r="H164" i="1"/>
  <c r="I164" i="1"/>
  <c r="J164" i="1"/>
  <c r="K164" i="1"/>
  <c r="L164" i="1"/>
  <c r="M164" i="1"/>
  <c r="D165" i="1"/>
  <c r="E165" i="1"/>
  <c r="F165" i="1"/>
  <c r="G165" i="1"/>
  <c r="H165" i="1"/>
  <c r="I165" i="1"/>
  <c r="J165" i="1"/>
  <c r="K165" i="1"/>
  <c r="L165" i="1"/>
  <c r="M165" i="1"/>
  <c r="D166" i="1"/>
  <c r="E166" i="1"/>
  <c r="F166" i="1"/>
  <c r="G166" i="1"/>
  <c r="H166" i="1"/>
  <c r="I166" i="1"/>
  <c r="J166" i="1"/>
  <c r="K166" i="1"/>
  <c r="L166" i="1"/>
  <c r="M166" i="1"/>
  <c r="AD142" i="1"/>
  <c r="AD143" i="1"/>
  <c r="AD144" i="1"/>
  <c r="AD145" i="1"/>
  <c r="V142" i="1"/>
  <c r="W142" i="1"/>
  <c r="X142" i="1"/>
  <c r="Y142" i="1"/>
  <c r="Z142" i="1"/>
  <c r="AA142" i="1"/>
  <c r="AB142" i="1"/>
  <c r="V143" i="1"/>
  <c r="W143" i="1"/>
  <c r="X143" i="1"/>
  <c r="Y143" i="1"/>
  <c r="Z143" i="1"/>
  <c r="AA143" i="1"/>
  <c r="AB143" i="1"/>
  <c r="V144" i="1"/>
  <c r="W144" i="1"/>
  <c r="X144" i="1"/>
  <c r="Y144" i="1"/>
  <c r="Z144" i="1"/>
  <c r="AA144" i="1"/>
  <c r="AB144" i="1"/>
  <c r="V145" i="1"/>
  <c r="W145" i="1"/>
  <c r="X145" i="1"/>
  <c r="Y145" i="1"/>
  <c r="Z145" i="1"/>
  <c r="AA145" i="1"/>
  <c r="AB145" i="1"/>
  <c r="Q142" i="1"/>
  <c r="R142" i="1"/>
  <c r="S142" i="1"/>
  <c r="T142" i="1"/>
  <c r="Q143" i="1"/>
  <c r="R143" i="1"/>
  <c r="S143" i="1"/>
  <c r="T143" i="1"/>
  <c r="Q144" i="1"/>
  <c r="R144" i="1"/>
  <c r="S144" i="1"/>
  <c r="T144" i="1"/>
  <c r="Q145" i="1"/>
  <c r="R145" i="1"/>
  <c r="S145" i="1"/>
  <c r="T145" i="1"/>
  <c r="O142" i="1"/>
  <c r="O143" i="1"/>
  <c r="O144" i="1"/>
  <c r="O145" i="1"/>
  <c r="D142" i="1"/>
  <c r="E142" i="1"/>
  <c r="F142" i="1"/>
  <c r="G142" i="1"/>
  <c r="H142" i="1"/>
  <c r="I142" i="1"/>
  <c r="J142" i="1"/>
  <c r="K142" i="1"/>
  <c r="L142" i="1"/>
  <c r="M142" i="1"/>
  <c r="D143" i="1"/>
  <c r="E143" i="1"/>
  <c r="F143" i="1"/>
  <c r="G143" i="1"/>
  <c r="H143" i="1"/>
  <c r="I143" i="1"/>
  <c r="J143" i="1"/>
  <c r="K143" i="1"/>
  <c r="L143" i="1"/>
  <c r="M143" i="1"/>
  <c r="D144" i="1"/>
  <c r="E144" i="1"/>
  <c r="F144" i="1"/>
  <c r="G144" i="1"/>
  <c r="H144" i="1"/>
  <c r="I144" i="1"/>
  <c r="J144" i="1"/>
  <c r="K144" i="1"/>
  <c r="L144" i="1"/>
  <c r="M144" i="1"/>
  <c r="D145" i="1"/>
  <c r="E145" i="1"/>
  <c r="F145" i="1"/>
  <c r="G145" i="1"/>
  <c r="H145" i="1"/>
  <c r="I145" i="1"/>
  <c r="J145" i="1"/>
  <c r="K145" i="1"/>
  <c r="L145" i="1"/>
  <c r="M145" i="1"/>
  <c r="AD134" i="1"/>
  <c r="AD135" i="1"/>
  <c r="AD136" i="1"/>
  <c r="AD137" i="1"/>
  <c r="AD138" i="1"/>
  <c r="AD139" i="1"/>
  <c r="V134" i="1"/>
  <c r="W134" i="1"/>
  <c r="X134" i="1"/>
  <c r="Y134" i="1"/>
  <c r="Z134" i="1"/>
  <c r="AA134" i="1"/>
  <c r="AB134" i="1"/>
  <c r="V135" i="1"/>
  <c r="W135" i="1"/>
  <c r="X135" i="1"/>
  <c r="Y135" i="1"/>
  <c r="Z135" i="1"/>
  <c r="AA135" i="1"/>
  <c r="AB135" i="1"/>
  <c r="V136" i="1"/>
  <c r="W136" i="1"/>
  <c r="X136" i="1"/>
  <c r="Y136" i="1"/>
  <c r="Z136" i="1"/>
  <c r="AA136" i="1"/>
  <c r="AB136" i="1"/>
  <c r="V137" i="1"/>
  <c r="W137" i="1"/>
  <c r="X137" i="1"/>
  <c r="Y137" i="1"/>
  <c r="Z137" i="1"/>
  <c r="AA137" i="1"/>
  <c r="AB137" i="1"/>
  <c r="V138" i="1"/>
  <c r="W138" i="1"/>
  <c r="X138" i="1"/>
  <c r="Y138" i="1"/>
  <c r="Z138" i="1"/>
  <c r="AA138" i="1"/>
  <c r="AB138" i="1"/>
  <c r="V139" i="1"/>
  <c r="W139" i="1"/>
  <c r="X139" i="1"/>
  <c r="Y139" i="1"/>
  <c r="Z139" i="1"/>
  <c r="AA139" i="1"/>
  <c r="AB139" i="1"/>
  <c r="Q134" i="1"/>
  <c r="R134" i="1"/>
  <c r="S134" i="1"/>
  <c r="T134" i="1"/>
  <c r="Q135" i="1"/>
  <c r="R135" i="1"/>
  <c r="S135" i="1"/>
  <c r="T135" i="1"/>
  <c r="Q136" i="1"/>
  <c r="R136" i="1"/>
  <c r="S136" i="1"/>
  <c r="T136" i="1"/>
  <c r="Q137" i="1"/>
  <c r="R137" i="1"/>
  <c r="S137" i="1"/>
  <c r="T137" i="1"/>
  <c r="Q138" i="1"/>
  <c r="R138" i="1"/>
  <c r="S138" i="1"/>
  <c r="T138" i="1"/>
  <c r="Q139" i="1"/>
  <c r="R139" i="1"/>
  <c r="S139" i="1"/>
  <c r="T139" i="1"/>
  <c r="O134" i="1"/>
  <c r="O135" i="1"/>
  <c r="O136" i="1"/>
  <c r="O137" i="1"/>
  <c r="O138" i="1"/>
  <c r="O139" i="1"/>
  <c r="D134" i="1"/>
  <c r="E134" i="1"/>
  <c r="F134" i="1"/>
  <c r="G134" i="1"/>
  <c r="H134" i="1"/>
  <c r="I134" i="1"/>
  <c r="J134" i="1"/>
  <c r="K134" i="1"/>
  <c r="L134" i="1"/>
  <c r="M134" i="1"/>
  <c r="D135" i="1"/>
  <c r="E135" i="1"/>
  <c r="F135" i="1"/>
  <c r="G135" i="1"/>
  <c r="H135" i="1"/>
  <c r="I135" i="1"/>
  <c r="J135" i="1"/>
  <c r="K135" i="1"/>
  <c r="L135" i="1"/>
  <c r="M135" i="1"/>
  <c r="D136" i="1"/>
  <c r="E136" i="1"/>
  <c r="F136" i="1"/>
  <c r="G136" i="1"/>
  <c r="H136" i="1"/>
  <c r="I136" i="1"/>
  <c r="J136" i="1"/>
  <c r="K136" i="1"/>
  <c r="L136" i="1"/>
  <c r="M136" i="1"/>
  <c r="D137" i="1"/>
  <c r="E137" i="1"/>
  <c r="F137" i="1"/>
  <c r="G137" i="1"/>
  <c r="H137" i="1"/>
  <c r="I137" i="1"/>
  <c r="J137" i="1"/>
  <c r="K137" i="1"/>
  <c r="M137" i="1"/>
  <c r="D138" i="1"/>
  <c r="E138" i="1"/>
  <c r="F138" i="1"/>
  <c r="G138" i="1"/>
  <c r="H138" i="1"/>
  <c r="I138" i="1"/>
  <c r="J138" i="1"/>
  <c r="K138" i="1"/>
  <c r="M138" i="1"/>
  <c r="D139" i="1"/>
  <c r="E139" i="1"/>
  <c r="F139" i="1"/>
  <c r="G139" i="1"/>
  <c r="H139" i="1"/>
  <c r="I139" i="1"/>
  <c r="J139" i="1"/>
  <c r="K139" i="1"/>
  <c r="M139" i="1"/>
  <c r="AD103" i="1"/>
  <c r="V103" i="1"/>
  <c r="W103" i="1"/>
  <c r="X103" i="1"/>
  <c r="Y103" i="1"/>
  <c r="Z103" i="1"/>
  <c r="AA103" i="1"/>
  <c r="AB103" i="1"/>
  <c r="Q103" i="1"/>
  <c r="R103" i="1"/>
  <c r="S103" i="1"/>
  <c r="T103" i="1"/>
  <c r="O103" i="1"/>
  <c r="D103" i="1"/>
  <c r="F103" i="1"/>
  <c r="G103" i="1"/>
  <c r="H103" i="1"/>
  <c r="I103" i="1"/>
  <c r="J103" i="1"/>
  <c r="K103" i="1"/>
  <c r="M103" i="1"/>
  <c r="AD102" i="1"/>
  <c r="V102" i="1"/>
  <c r="W102" i="1"/>
  <c r="X102" i="1"/>
  <c r="Y102" i="1"/>
  <c r="Z102" i="1"/>
  <c r="AA102" i="1"/>
  <c r="AB102" i="1"/>
  <c r="Q102" i="1"/>
  <c r="R102" i="1"/>
  <c r="S102" i="1"/>
  <c r="T102" i="1"/>
  <c r="O102" i="1"/>
  <c r="D102" i="1"/>
  <c r="E102" i="1"/>
  <c r="F102" i="1"/>
  <c r="G102" i="1"/>
  <c r="H102" i="1"/>
  <c r="I102" i="1"/>
  <c r="J102" i="1"/>
  <c r="K102" i="1"/>
  <c r="L102" i="1"/>
  <c r="M102" i="1"/>
  <c r="AD101" i="1"/>
  <c r="V101" i="1"/>
  <c r="W101" i="1"/>
  <c r="X101" i="1"/>
  <c r="Y101" i="1"/>
  <c r="Z101" i="1"/>
  <c r="AA101" i="1"/>
  <c r="AB101" i="1"/>
  <c r="Q101" i="1"/>
  <c r="R101" i="1"/>
  <c r="S101" i="1"/>
  <c r="T101" i="1"/>
  <c r="O101" i="1"/>
  <c r="D101" i="1"/>
  <c r="E101" i="1"/>
  <c r="F101" i="1"/>
  <c r="G101" i="1"/>
  <c r="H101" i="1"/>
  <c r="I101" i="1"/>
  <c r="J101" i="1"/>
  <c r="K101" i="1"/>
  <c r="L101" i="1"/>
  <c r="M101" i="1"/>
  <c r="AD105" i="1"/>
  <c r="V105" i="1"/>
  <c r="W105" i="1"/>
  <c r="X105" i="1"/>
  <c r="Y105" i="1"/>
  <c r="Z105" i="1"/>
  <c r="AA105" i="1"/>
  <c r="AB105" i="1"/>
  <c r="Q105" i="1"/>
  <c r="R105" i="1"/>
  <c r="S105" i="1"/>
  <c r="T105" i="1"/>
  <c r="O105" i="1"/>
  <c r="D105" i="1"/>
  <c r="E105" i="1"/>
  <c r="F105" i="1"/>
  <c r="G105" i="1"/>
  <c r="H105" i="1"/>
  <c r="I105" i="1"/>
  <c r="J105" i="1"/>
  <c r="K105" i="1"/>
  <c r="L105" i="1"/>
  <c r="M105" i="1"/>
  <c r="AD129" i="1"/>
  <c r="V129" i="1"/>
  <c r="W129" i="1"/>
  <c r="X129" i="1"/>
  <c r="Y129" i="1"/>
  <c r="Z129" i="1"/>
  <c r="AA129" i="1"/>
  <c r="AB129" i="1"/>
  <c r="Q129" i="1"/>
  <c r="R129" i="1"/>
  <c r="T129" i="1"/>
  <c r="O129" i="1"/>
  <c r="D129" i="1"/>
  <c r="E129" i="1"/>
  <c r="G129" i="1"/>
  <c r="H129" i="1"/>
  <c r="I129" i="1"/>
  <c r="J129" i="1"/>
  <c r="K129" i="1"/>
  <c r="L129" i="1"/>
  <c r="M129" i="1"/>
  <c r="V128" i="1"/>
  <c r="W128" i="1"/>
  <c r="X128" i="1"/>
  <c r="Y128" i="1"/>
  <c r="Z128" i="1"/>
  <c r="AA128" i="1"/>
  <c r="AB128" i="1"/>
  <c r="AD128" i="1"/>
  <c r="R128" i="1"/>
  <c r="T128" i="1"/>
  <c r="Q128" i="1"/>
  <c r="O128" i="1"/>
  <c r="D128" i="1"/>
  <c r="E128" i="1"/>
  <c r="G128" i="1"/>
  <c r="H128" i="1"/>
  <c r="I128" i="1"/>
  <c r="J128" i="1"/>
  <c r="K128" i="1"/>
  <c r="L128" i="1"/>
  <c r="M128" i="1"/>
  <c r="AD114" i="1"/>
  <c r="AD115" i="1"/>
  <c r="AD116" i="1"/>
  <c r="AD117" i="1"/>
  <c r="AD118" i="1"/>
  <c r="AD119" i="1"/>
  <c r="AD120" i="1"/>
  <c r="AD121" i="1"/>
  <c r="AD122" i="1"/>
  <c r="AD123" i="1"/>
  <c r="AD124" i="1"/>
  <c r="AD125" i="1"/>
  <c r="V114" i="1"/>
  <c r="W114" i="1"/>
  <c r="X114" i="1"/>
  <c r="Y114" i="1"/>
  <c r="Z114" i="1"/>
  <c r="AA114" i="1"/>
  <c r="AB114" i="1"/>
  <c r="V115" i="1"/>
  <c r="W115" i="1"/>
  <c r="X115" i="1"/>
  <c r="Y115" i="1"/>
  <c r="Z115" i="1"/>
  <c r="AA115" i="1"/>
  <c r="AB115" i="1"/>
  <c r="V116" i="1"/>
  <c r="W116" i="1"/>
  <c r="X116" i="1"/>
  <c r="Y116" i="1"/>
  <c r="Z116" i="1"/>
  <c r="AA116" i="1"/>
  <c r="AB116" i="1"/>
  <c r="V117" i="1"/>
  <c r="W117" i="1"/>
  <c r="X117" i="1"/>
  <c r="Y117" i="1"/>
  <c r="Z117" i="1"/>
  <c r="AA117" i="1"/>
  <c r="AB117" i="1"/>
  <c r="V118" i="1"/>
  <c r="W118" i="1"/>
  <c r="X118" i="1"/>
  <c r="Y118" i="1"/>
  <c r="Z118" i="1"/>
  <c r="AA118" i="1"/>
  <c r="AB118" i="1"/>
  <c r="V119" i="1"/>
  <c r="W119" i="1"/>
  <c r="X119" i="1"/>
  <c r="Y119" i="1"/>
  <c r="Z119" i="1"/>
  <c r="AA119" i="1"/>
  <c r="AB119" i="1"/>
  <c r="V120" i="1"/>
  <c r="W120" i="1"/>
  <c r="X120" i="1"/>
  <c r="Y120" i="1"/>
  <c r="Z120" i="1"/>
  <c r="AA120" i="1"/>
  <c r="AB120" i="1"/>
  <c r="V121" i="1"/>
  <c r="W121" i="1"/>
  <c r="X121" i="1"/>
  <c r="Y121" i="1"/>
  <c r="Z121" i="1"/>
  <c r="AA121" i="1"/>
  <c r="AB121" i="1"/>
  <c r="V122" i="1"/>
  <c r="W122" i="1"/>
  <c r="X122" i="1"/>
  <c r="Y122" i="1"/>
  <c r="Z122" i="1"/>
  <c r="AA122" i="1"/>
  <c r="AB122" i="1"/>
  <c r="V123" i="1"/>
  <c r="W123" i="1"/>
  <c r="X123" i="1"/>
  <c r="Y123" i="1"/>
  <c r="Z123" i="1"/>
  <c r="AA123" i="1"/>
  <c r="AB123" i="1"/>
  <c r="V124" i="1"/>
  <c r="W124" i="1"/>
  <c r="X124" i="1"/>
  <c r="Y124" i="1"/>
  <c r="Z124" i="1"/>
  <c r="AA124" i="1"/>
  <c r="AB124" i="1"/>
  <c r="V125" i="1"/>
  <c r="W125" i="1"/>
  <c r="X125" i="1"/>
  <c r="Y125" i="1"/>
  <c r="Z125" i="1"/>
  <c r="AA125" i="1"/>
  <c r="AB125" i="1"/>
  <c r="T114" i="1"/>
  <c r="T115" i="1"/>
  <c r="T116" i="1"/>
  <c r="T117" i="1"/>
  <c r="T118" i="1"/>
  <c r="T119" i="1"/>
  <c r="T120" i="1"/>
  <c r="T121" i="1"/>
  <c r="T122" i="1"/>
  <c r="T123" i="1"/>
  <c r="T124" i="1"/>
  <c r="T125" i="1"/>
  <c r="R114" i="1"/>
  <c r="S114" i="1"/>
  <c r="R115" i="1"/>
  <c r="S115" i="1"/>
  <c r="R116" i="1"/>
  <c r="S116" i="1"/>
  <c r="R117" i="1"/>
  <c r="S117" i="1"/>
  <c r="R118" i="1"/>
  <c r="S118" i="1"/>
  <c r="R119" i="1"/>
  <c r="S119" i="1"/>
  <c r="R120" i="1"/>
  <c r="S120" i="1"/>
  <c r="R121" i="1"/>
  <c r="S121" i="1"/>
  <c r="R122" i="1"/>
  <c r="S122" i="1"/>
  <c r="R123" i="1"/>
  <c r="S123" i="1"/>
  <c r="R124" i="1"/>
  <c r="S124" i="1"/>
  <c r="R125" i="1"/>
  <c r="Q114" i="1"/>
  <c r="Q115" i="1"/>
  <c r="Q116" i="1"/>
  <c r="Q117" i="1"/>
  <c r="Q118" i="1"/>
  <c r="Q119" i="1"/>
  <c r="Q120" i="1"/>
  <c r="Q121" i="1"/>
  <c r="Q122" i="1"/>
  <c r="Q123" i="1"/>
  <c r="Q124" i="1"/>
  <c r="Q125" i="1"/>
  <c r="O114" i="1"/>
  <c r="O115" i="1"/>
  <c r="O116" i="1"/>
  <c r="O117" i="1"/>
  <c r="O118" i="1"/>
  <c r="O119" i="1"/>
  <c r="O120" i="1"/>
  <c r="O121" i="1"/>
  <c r="O122" i="1"/>
  <c r="O123" i="1"/>
  <c r="O124" i="1"/>
  <c r="D114" i="1"/>
  <c r="E114" i="1"/>
  <c r="F114" i="1"/>
  <c r="G114" i="1"/>
  <c r="H114" i="1"/>
  <c r="I114" i="1"/>
  <c r="J114" i="1"/>
  <c r="K114" i="1"/>
  <c r="L114" i="1"/>
  <c r="M114" i="1"/>
  <c r="D115" i="1"/>
  <c r="E115" i="1"/>
  <c r="F115" i="1"/>
  <c r="G115" i="1"/>
  <c r="H115" i="1"/>
  <c r="I115" i="1"/>
  <c r="J115" i="1"/>
  <c r="K115" i="1"/>
  <c r="L115" i="1"/>
  <c r="M115" i="1"/>
  <c r="D116" i="1"/>
  <c r="E116" i="1"/>
  <c r="F116" i="1"/>
  <c r="G116" i="1"/>
  <c r="H116" i="1"/>
  <c r="I116" i="1"/>
  <c r="J116" i="1"/>
  <c r="K116" i="1"/>
  <c r="L116" i="1"/>
  <c r="M116" i="1"/>
  <c r="D117" i="1"/>
  <c r="E117" i="1"/>
  <c r="F117" i="1"/>
  <c r="G117" i="1"/>
  <c r="H117" i="1"/>
  <c r="I117" i="1"/>
  <c r="J117" i="1"/>
  <c r="K117" i="1"/>
  <c r="L117" i="1"/>
  <c r="M117" i="1"/>
  <c r="D118" i="1"/>
  <c r="E118" i="1"/>
  <c r="F118" i="1"/>
  <c r="G118" i="1"/>
  <c r="H118" i="1"/>
  <c r="I118" i="1"/>
  <c r="J118" i="1"/>
  <c r="K118" i="1"/>
  <c r="L118" i="1"/>
  <c r="M118" i="1"/>
  <c r="D119" i="1"/>
  <c r="E119" i="1"/>
  <c r="F119" i="1"/>
  <c r="G119" i="1"/>
  <c r="H119" i="1"/>
  <c r="I119" i="1"/>
  <c r="J119" i="1"/>
  <c r="K119" i="1"/>
  <c r="L119" i="1"/>
  <c r="M119" i="1"/>
  <c r="D120" i="1"/>
  <c r="E120" i="1"/>
  <c r="F120" i="1"/>
  <c r="G120" i="1"/>
  <c r="H120" i="1"/>
  <c r="I120" i="1"/>
  <c r="J120" i="1"/>
  <c r="K120" i="1"/>
  <c r="L120" i="1"/>
  <c r="M120" i="1"/>
  <c r="D121" i="1"/>
  <c r="E121" i="1"/>
  <c r="F121" i="1"/>
  <c r="G121" i="1"/>
  <c r="H121" i="1"/>
  <c r="I121" i="1"/>
  <c r="J121" i="1"/>
  <c r="K121" i="1"/>
  <c r="L121" i="1"/>
  <c r="M121" i="1"/>
  <c r="D122" i="1"/>
  <c r="E122" i="1"/>
  <c r="F122" i="1"/>
  <c r="G122" i="1"/>
  <c r="H122" i="1"/>
  <c r="I122" i="1"/>
  <c r="J122" i="1"/>
  <c r="K122" i="1"/>
  <c r="L122" i="1"/>
  <c r="M122" i="1"/>
  <c r="D123" i="1"/>
  <c r="E123" i="1"/>
  <c r="F123" i="1"/>
  <c r="G123" i="1"/>
  <c r="H123" i="1"/>
  <c r="I123" i="1"/>
  <c r="J123" i="1"/>
  <c r="K123" i="1"/>
  <c r="L123" i="1"/>
  <c r="M123" i="1"/>
  <c r="D124" i="1"/>
  <c r="E124" i="1"/>
  <c r="F124" i="1"/>
  <c r="G124" i="1"/>
  <c r="H124" i="1"/>
  <c r="I124" i="1"/>
  <c r="J124" i="1"/>
  <c r="K124" i="1"/>
  <c r="L124" i="1"/>
  <c r="M124" i="1"/>
  <c r="D125" i="1"/>
  <c r="E125" i="1"/>
  <c r="F125" i="1"/>
  <c r="G125" i="1"/>
  <c r="H125" i="1"/>
  <c r="I125" i="1"/>
  <c r="J125" i="1"/>
  <c r="K125" i="1"/>
  <c r="L125" i="1"/>
  <c r="M125" i="1"/>
  <c r="O125" i="1" l="1"/>
  <c r="U129" i="1"/>
  <c r="U173" i="1"/>
  <c r="U170" i="1"/>
  <c r="U172" i="1"/>
  <c r="U169" i="1"/>
  <c r="U175" i="1"/>
  <c r="U171" i="1"/>
  <c r="U128" i="1"/>
  <c r="AC125" i="1"/>
  <c r="AD195" i="1" l="1"/>
  <c r="AD187" i="1"/>
  <c r="AD185" i="1"/>
  <c r="V195" i="1"/>
  <c r="W195" i="1"/>
  <c r="X195" i="1"/>
  <c r="Y195" i="1"/>
  <c r="Z195" i="1"/>
  <c r="AA195" i="1"/>
  <c r="AB195" i="1"/>
  <c r="V187" i="1"/>
  <c r="W187" i="1"/>
  <c r="X187" i="1"/>
  <c r="Y187" i="1"/>
  <c r="Z187" i="1"/>
  <c r="AA187" i="1"/>
  <c r="AB187" i="1"/>
  <c r="V185" i="1"/>
  <c r="W185" i="1"/>
  <c r="X185" i="1"/>
  <c r="Y185" i="1"/>
  <c r="Z185" i="1"/>
  <c r="AA185" i="1"/>
  <c r="AB185" i="1"/>
  <c r="Q195" i="1"/>
  <c r="R195" i="1"/>
  <c r="S195" i="1"/>
  <c r="T195" i="1"/>
  <c r="Q187" i="1"/>
  <c r="R187" i="1"/>
  <c r="S187" i="1"/>
  <c r="T187" i="1"/>
  <c r="Q185" i="1"/>
  <c r="R185" i="1"/>
  <c r="S185" i="1"/>
  <c r="T185" i="1"/>
  <c r="O195" i="1"/>
  <c r="O187" i="1"/>
  <c r="O185" i="1"/>
  <c r="D195" i="1"/>
  <c r="E195" i="1"/>
  <c r="F195" i="1"/>
  <c r="G195" i="1"/>
  <c r="H195" i="1"/>
  <c r="I195" i="1"/>
  <c r="J195" i="1"/>
  <c r="K195" i="1"/>
  <c r="L195" i="1"/>
  <c r="M195" i="1"/>
  <c r="D187" i="1"/>
  <c r="E187" i="1"/>
  <c r="F187" i="1"/>
  <c r="G187" i="1"/>
  <c r="H187" i="1"/>
  <c r="I187" i="1"/>
  <c r="J187" i="1"/>
  <c r="K187" i="1"/>
  <c r="L187" i="1"/>
  <c r="M187" i="1"/>
  <c r="D185" i="1"/>
  <c r="E185" i="1"/>
  <c r="F185" i="1"/>
  <c r="G185" i="1"/>
  <c r="H185" i="1"/>
  <c r="I185" i="1"/>
  <c r="J185" i="1"/>
  <c r="K185" i="1"/>
  <c r="L185" i="1"/>
  <c r="M185" i="1"/>
  <c r="S96" i="1" l="1"/>
  <c r="S95" i="1"/>
  <c r="S92" i="1"/>
  <c r="E92" i="1" s="1"/>
  <c r="S91" i="1"/>
  <c r="S88" i="1"/>
  <c r="S87" i="1"/>
  <c r="S84" i="1"/>
  <c r="S83" i="1"/>
  <c r="S80" i="1"/>
  <c r="S79" i="1"/>
  <c r="S76" i="1"/>
  <c r="E76" i="1" s="1"/>
  <c r="S75" i="1"/>
  <c r="S72" i="1"/>
  <c r="S71" i="1"/>
  <c r="S68" i="1"/>
  <c r="S67" i="1"/>
  <c r="S64" i="1"/>
  <c r="S63" i="1"/>
  <c r="S60" i="1"/>
  <c r="S59" i="1"/>
  <c r="S56" i="1"/>
  <c r="S55" i="1"/>
  <c r="S52" i="1"/>
  <c r="S51" i="1"/>
  <c r="S48" i="1"/>
  <c r="S47" i="1"/>
  <c r="S44" i="1"/>
  <c r="S43" i="1"/>
  <c r="S40" i="1"/>
  <c r="S39" i="1"/>
  <c r="S36" i="1"/>
  <c r="S35" i="1"/>
  <c r="S32" i="1"/>
  <c r="S31" i="1"/>
  <c r="S28" i="1"/>
  <c r="S27" i="1"/>
  <c r="S24" i="1"/>
  <c r="S23" i="1"/>
  <c r="S20" i="1"/>
  <c r="S19" i="1"/>
  <c r="S16" i="1"/>
  <c r="F52" i="1" l="1"/>
  <c r="F60" i="1"/>
  <c r="S49" i="1"/>
  <c r="S73" i="1"/>
  <c r="O16" i="1"/>
  <c r="S41" i="1"/>
  <c r="U125" i="1"/>
  <c r="N125" i="1"/>
  <c r="P125" i="1" s="1"/>
  <c r="S53" i="1"/>
  <c r="S97" i="1"/>
  <c r="S93" i="1"/>
  <c r="E93" i="1" s="1"/>
  <c r="S89" i="1"/>
  <c r="S85" i="1"/>
  <c r="S81" i="1"/>
  <c r="S77" i="1"/>
  <c r="E77" i="1" s="1"/>
  <c r="S69" i="1"/>
  <c r="S65" i="1"/>
  <c r="S61" i="1"/>
  <c r="S57" i="1"/>
  <c r="S45" i="1"/>
  <c r="S37" i="1"/>
  <c r="S33" i="1"/>
  <c r="S29" i="1"/>
  <c r="S25" i="1"/>
  <c r="S21" i="1"/>
  <c r="AE125" i="1" l="1"/>
  <c r="AF125" i="1" s="1"/>
  <c r="F61" i="1"/>
  <c r="U177" i="1" l="1"/>
  <c r="U147" i="1"/>
  <c r="M150" i="1"/>
  <c r="M151" i="1"/>
  <c r="AB99" i="1"/>
  <c r="V99" i="1"/>
  <c r="AD154" i="1"/>
  <c r="AD155" i="1"/>
  <c r="AD150" i="1"/>
  <c r="AD151" i="1"/>
  <c r="V154" i="1"/>
  <c r="W154" i="1"/>
  <c r="X154" i="1"/>
  <c r="Y154" i="1"/>
  <c r="Z154" i="1"/>
  <c r="AA154" i="1"/>
  <c r="AB154" i="1"/>
  <c r="V155" i="1"/>
  <c r="W155" i="1"/>
  <c r="X155" i="1"/>
  <c r="Y155" i="1"/>
  <c r="Z155" i="1"/>
  <c r="AA155" i="1"/>
  <c r="AB155" i="1"/>
  <c r="V150" i="1"/>
  <c r="W150" i="1"/>
  <c r="X150" i="1"/>
  <c r="Y150" i="1"/>
  <c r="Z150" i="1"/>
  <c r="AA150" i="1"/>
  <c r="AB150" i="1"/>
  <c r="V151" i="1"/>
  <c r="W151" i="1"/>
  <c r="X151" i="1"/>
  <c r="Y151" i="1"/>
  <c r="Z151" i="1"/>
  <c r="AA151" i="1"/>
  <c r="AB151" i="1"/>
  <c r="Q154" i="1"/>
  <c r="R154" i="1"/>
  <c r="T154" i="1"/>
  <c r="Q155" i="1"/>
  <c r="R155" i="1"/>
  <c r="T155" i="1"/>
  <c r="Q150" i="1"/>
  <c r="R150" i="1"/>
  <c r="T150" i="1"/>
  <c r="Q151" i="1"/>
  <c r="R151" i="1"/>
  <c r="T151" i="1"/>
  <c r="D154" i="1"/>
  <c r="E154" i="1"/>
  <c r="G154" i="1"/>
  <c r="H154" i="1"/>
  <c r="I154" i="1"/>
  <c r="J154" i="1"/>
  <c r="K154" i="1"/>
  <c r="M154" i="1"/>
  <c r="D155" i="1"/>
  <c r="E155" i="1"/>
  <c r="G155" i="1"/>
  <c r="H155" i="1"/>
  <c r="I155" i="1"/>
  <c r="J155" i="1"/>
  <c r="K155" i="1"/>
  <c r="M155" i="1"/>
  <c r="D150" i="1"/>
  <c r="E150" i="1"/>
  <c r="G150" i="1"/>
  <c r="H150" i="1"/>
  <c r="I150" i="1"/>
  <c r="J150" i="1"/>
  <c r="K150" i="1"/>
  <c r="D151" i="1"/>
  <c r="E151" i="1"/>
  <c r="G151" i="1"/>
  <c r="H151" i="1"/>
  <c r="I151" i="1"/>
  <c r="J151" i="1"/>
  <c r="K151" i="1"/>
  <c r="O113" i="1"/>
  <c r="L113" i="1"/>
  <c r="L111" i="1" s="1"/>
  <c r="G113" i="1"/>
  <c r="G111" i="1" s="1"/>
  <c r="I113" i="1"/>
  <c r="I111" i="1" s="1"/>
  <c r="N118" i="1"/>
  <c r="P118" i="1" s="1"/>
  <c r="K113" i="1"/>
  <c r="K111" i="1" s="1"/>
  <c r="J113" i="1"/>
  <c r="J111" i="1" s="1"/>
  <c r="N120" i="1"/>
  <c r="P120" i="1" s="1"/>
  <c r="D113" i="1"/>
  <c r="D111" i="1" s="1"/>
  <c r="N122" i="1"/>
  <c r="N123" i="1"/>
  <c r="N124" i="1"/>
  <c r="D80" i="1"/>
  <c r="D81" i="1"/>
  <c r="O20" i="1"/>
  <c r="O21" i="1"/>
  <c r="AD15" i="1"/>
  <c r="AD16" i="1"/>
  <c r="AD17" i="1"/>
  <c r="AD18" i="1"/>
  <c r="AD19" i="1"/>
  <c r="AD20" i="1"/>
  <c r="AD21" i="1"/>
  <c r="AD22" i="1"/>
  <c r="AD23" i="1"/>
  <c r="AD24" i="1"/>
  <c r="AD25" i="1"/>
  <c r="AD26" i="1"/>
  <c r="AD27" i="1"/>
  <c r="AD28" i="1"/>
  <c r="AD29" i="1"/>
  <c r="AD30" i="1"/>
  <c r="AD31" i="1"/>
  <c r="AD32" i="1"/>
  <c r="AD33" i="1"/>
  <c r="AD34" i="1"/>
  <c r="AD35" i="1"/>
  <c r="AD36" i="1"/>
  <c r="AD37" i="1"/>
  <c r="AD38" i="1"/>
  <c r="AD39" i="1"/>
  <c r="AD40" i="1"/>
  <c r="AD41" i="1"/>
  <c r="AD42" i="1"/>
  <c r="AD43" i="1"/>
  <c r="AD44" i="1"/>
  <c r="AD45" i="1"/>
  <c r="AD46" i="1"/>
  <c r="AD47" i="1"/>
  <c r="AD48" i="1"/>
  <c r="AD49" i="1"/>
  <c r="AD50" i="1"/>
  <c r="AD51" i="1"/>
  <c r="AD52" i="1"/>
  <c r="AD53" i="1"/>
  <c r="AD54" i="1"/>
  <c r="AD55" i="1"/>
  <c r="AD56" i="1"/>
  <c r="AD57" i="1"/>
  <c r="AD58" i="1"/>
  <c r="AD59" i="1"/>
  <c r="AD60" i="1"/>
  <c r="AD61" i="1"/>
  <c r="AD62" i="1"/>
  <c r="AD63" i="1"/>
  <c r="AD64" i="1"/>
  <c r="AD65" i="1"/>
  <c r="AD66" i="1"/>
  <c r="AD67" i="1"/>
  <c r="AD68" i="1"/>
  <c r="AD69" i="1"/>
  <c r="AD70" i="1"/>
  <c r="AD71" i="1"/>
  <c r="AD72" i="1"/>
  <c r="AD73" i="1"/>
  <c r="AD74" i="1"/>
  <c r="AD75" i="1"/>
  <c r="AD76" i="1"/>
  <c r="AD77" i="1"/>
  <c r="AD78" i="1"/>
  <c r="AD79" i="1"/>
  <c r="AD80" i="1"/>
  <c r="AD81" i="1"/>
  <c r="AD82" i="1"/>
  <c r="AD83" i="1"/>
  <c r="AD84" i="1"/>
  <c r="AD85" i="1"/>
  <c r="AD86" i="1"/>
  <c r="AD87" i="1"/>
  <c r="AD88" i="1"/>
  <c r="AD89" i="1"/>
  <c r="AD90" i="1"/>
  <c r="AD91" i="1"/>
  <c r="AD92" i="1"/>
  <c r="AD93" i="1"/>
  <c r="AD94" i="1"/>
  <c r="AD95" i="1"/>
  <c r="AD96" i="1"/>
  <c r="AD97" i="1"/>
  <c r="V15" i="1"/>
  <c r="W15" i="1"/>
  <c r="X15" i="1"/>
  <c r="Y15" i="1"/>
  <c r="Z15" i="1"/>
  <c r="AA15" i="1"/>
  <c r="AB15" i="1"/>
  <c r="V16" i="1"/>
  <c r="W16" i="1"/>
  <c r="X16" i="1"/>
  <c r="Y16" i="1"/>
  <c r="Z16" i="1"/>
  <c r="AA16" i="1"/>
  <c r="AB16" i="1"/>
  <c r="V17" i="1"/>
  <c r="W17" i="1"/>
  <c r="X17" i="1"/>
  <c r="Y17" i="1"/>
  <c r="Z17" i="1"/>
  <c r="AA17" i="1"/>
  <c r="AB17" i="1"/>
  <c r="V18" i="1"/>
  <c r="W18" i="1"/>
  <c r="X18" i="1"/>
  <c r="Y18" i="1"/>
  <c r="Z18" i="1"/>
  <c r="AA18" i="1"/>
  <c r="AB18" i="1"/>
  <c r="V19" i="1"/>
  <c r="W19" i="1"/>
  <c r="X19" i="1"/>
  <c r="Y19" i="1"/>
  <c r="Z19" i="1"/>
  <c r="AA19" i="1"/>
  <c r="AB19" i="1"/>
  <c r="V20" i="1"/>
  <c r="W20" i="1"/>
  <c r="X20" i="1"/>
  <c r="Y20" i="1"/>
  <c r="Z20" i="1"/>
  <c r="AA20" i="1"/>
  <c r="AB20" i="1"/>
  <c r="V21" i="1"/>
  <c r="W21" i="1"/>
  <c r="X21" i="1"/>
  <c r="Y21" i="1"/>
  <c r="Z21" i="1"/>
  <c r="AA21" i="1"/>
  <c r="AB21" i="1"/>
  <c r="V22" i="1"/>
  <c r="W22" i="1"/>
  <c r="X22" i="1"/>
  <c r="Y22" i="1"/>
  <c r="Z22" i="1"/>
  <c r="AA22" i="1"/>
  <c r="AB22" i="1"/>
  <c r="V23" i="1"/>
  <c r="W23" i="1"/>
  <c r="X23" i="1"/>
  <c r="Y23" i="1"/>
  <c r="Z23" i="1"/>
  <c r="AA23" i="1"/>
  <c r="AB23" i="1"/>
  <c r="V24" i="1"/>
  <c r="W24" i="1"/>
  <c r="X24" i="1"/>
  <c r="Y24" i="1"/>
  <c r="Z24" i="1"/>
  <c r="AA24" i="1"/>
  <c r="AB24" i="1"/>
  <c r="V25" i="1"/>
  <c r="W25" i="1"/>
  <c r="X25" i="1"/>
  <c r="Y25" i="1"/>
  <c r="Z25" i="1"/>
  <c r="AA25" i="1"/>
  <c r="AB25" i="1"/>
  <c r="V26" i="1"/>
  <c r="W26" i="1"/>
  <c r="X26" i="1"/>
  <c r="Y26" i="1"/>
  <c r="Z26" i="1"/>
  <c r="AA26" i="1"/>
  <c r="AB26" i="1"/>
  <c r="V27" i="1"/>
  <c r="W27" i="1"/>
  <c r="X27" i="1"/>
  <c r="Y27" i="1"/>
  <c r="Z27" i="1"/>
  <c r="AA27" i="1"/>
  <c r="AB27" i="1"/>
  <c r="V28" i="1"/>
  <c r="W28" i="1"/>
  <c r="X28" i="1"/>
  <c r="Y28" i="1"/>
  <c r="Z28" i="1"/>
  <c r="AA28" i="1"/>
  <c r="AB28" i="1"/>
  <c r="V29" i="1"/>
  <c r="W29" i="1"/>
  <c r="X29" i="1"/>
  <c r="Y29" i="1"/>
  <c r="Z29" i="1"/>
  <c r="AA29" i="1"/>
  <c r="AB29" i="1"/>
  <c r="V30" i="1"/>
  <c r="W30" i="1"/>
  <c r="X30" i="1"/>
  <c r="Y30" i="1"/>
  <c r="Z30" i="1"/>
  <c r="AA30" i="1"/>
  <c r="AB30" i="1"/>
  <c r="V31" i="1"/>
  <c r="W31" i="1"/>
  <c r="X31" i="1"/>
  <c r="Y31" i="1"/>
  <c r="Z31" i="1"/>
  <c r="AA31" i="1"/>
  <c r="AB31" i="1"/>
  <c r="V32" i="1"/>
  <c r="W32" i="1"/>
  <c r="X32" i="1"/>
  <c r="Y32" i="1"/>
  <c r="Z32" i="1"/>
  <c r="AA32" i="1"/>
  <c r="AB32" i="1"/>
  <c r="V33" i="1"/>
  <c r="W33" i="1"/>
  <c r="X33" i="1"/>
  <c r="Y33" i="1"/>
  <c r="Z33" i="1"/>
  <c r="AA33" i="1"/>
  <c r="AB33" i="1"/>
  <c r="V34" i="1"/>
  <c r="W34" i="1"/>
  <c r="X34" i="1"/>
  <c r="Y34" i="1"/>
  <c r="Z34" i="1"/>
  <c r="AA34" i="1"/>
  <c r="AB34" i="1"/>
  <c r="V35" i="1"/>
  <c r="W35" i="1"/>
  <c r="X35" i="1"/>
  <c r="Y35" i="1"/>
  <c r="Z35" i="1"/>
  <c r="AA35" i="1"/>
  <c r="AB35" i="1"/>
  <c r="V36" i="1"/>
  <c r="W36" i="1"/>
  <c r="X36" i="1"/>
  <c r="Y36" i="1"/>
  <c r="Z36" i="1"/>
  <c r="AA36" i="1"/>
  <c r="AB36" i="1"/>
  <c r="V37" i="1"/>
  <c r="W37" i="1"/>
  <c r="X37" i="1"/>
  <c r="Y37" i="1"/>
  <c r="Z37" i="1"/>
  <c r="AA37" i="1"/>
  <c r="AB37" i="1"/>
  <c r="V38" i="1"/>
  <c r="W38" i="1"/>
  <c r="X38" i="1"/>
  <c r="Y38" i="1"/>
  <c r="Z38" i="1"/>
  <c r="AA38" i="1"/>
  <c r="AB38" i="1"/>
  <c r="V39" i="1"/>
  <c r="W39" i="1"/>
  <c r="X39" i="1"/>
  <c r="Y39" i="1"/>
  <c r="Z39" i="1"/>
  <c r="AA39" i="1"/>
  <c r="AB39" i="1"/>
  <c r="V40" i="1"/>
  <c r="W40" i="1"/>
  <c r="X40" i="1"/>
  <c r="Y40" i="1"/>
  <c r="Z40" i="1"/>
  <c r="AA40" i="1"/>
  <c r="AB40" i="1"/>
  <c r="V41" i="1"/>
  <c r="W41" i="1"/>
  <c r="X41" i="1"/>
  <c r="Y41" i="1"/>
  <c r="Z41" i="1"/>
  <c r="AA41" i="1"/>
  <c r="AB41" i="1"/>
  <c r="V42" i="1"/>
  <c r="W42" i="1"/>
  <c r="X42" i="1"/>
  <c r="Y42" i="1"/>
  <c r="Z42" i="1"/>
  <c r="AA42" i="1"/>
  <c r="AB42" i="1"/>
  <c r="V43" i="1"/>
  <c r="W43" i="1"/>
  <c r="X43" i="1"/>
  <c r="Y43" i="1"/>
  <c r="Z43" i="1"/>
  <c r="AA43" i="1"/>
  <c r="AB43" i="1"/>
  <c r="V44" i="1"/>
  <c r="W44" i="1"/>
  <c r="X44" i="1"/>
  <c r="Y44" i="1"/>
  <c r="Z44" i="1"/>
  <c r="AA44" i="1"/>
  <c r="AB44" i="1"/>
  <c r="V45" i="1"/>
  <c r="W45" i="1"/>
  <c r="X45" i="1"/>
  <c r="Y45" i="1"/>
  <c r="Z45" i="1"/>
  <c r="AA45" i="1"/>
  <c r="AB45" i="1"/>
  <c r="V46" i="1"/>
  <c r="W46" i="1"/>
  <c r="X46" i="1"/>
  <c r="Y46" i="1"/>
  <c r="Z46" i="1"/>
  <c r="AA46" i="1"/>
  <c r="AB46" i="1"/>
  <c r="V47" i="1"/>
  <c r="W47" i="1"/>
  <c r="X47" i="1"/>
  <c r="Y47" i="1"/>
  <c r="Z47" i="1"/>
  <c r="AA47" i="1"/>
  <c r="AB47" i="1"/>
  <c r="V48" i="1"/>
  <c r="W48" i="1"/>
  <c r="X48" i="1"/>
  <c r="Y48" i="1"/>
  <c r="Z48" i="1"/>
  <c r="AA48" i="1"/>
  <c r="AB48" i="1"/>
  <c r="V49" i="1"/>
  <c r="W49" i="1"/>
  <c r="X49" i="1"/>
  <c r="Y49" i="1"/>
  <c r="Z49" i="1"/>
  <c r="AA49" i="1"/>
  <c r="AB49" i="1"/>
  <c r="V50" i="1"/>
  <c r="W50" i="1"/>
  <c r="X50" i="1"/>
  <c r="Y50" i="1"/>
  <c r="Z50" i="1"/>
  <c r="AA50" i="1"/>
  <c r="AB50" i="1"/>
  <c r="V51" i="1"/>
  <c r="W51" i="1"/>
  <c r="X51" i="1"/>
  <c r="Y51" i="1"/>
  <c r="Z51" i="1"/>
  <c r="AA51" i="1"/>
  <c r="AB51" i="1"/>
  <c r="V52" i="1"/>
  <c r="W52" i="1"/>
  <c r="X52" i="1"/>
  <c r="Y52" i="1"/>
  <c r="Z52" i="1"/>
  <c r="AA52" i="1"/>
  <c r="AB52" i="1"/>
  <c r="V53" i="1"/>
  <c r="W53" i="1"/>
  <c r="X53" i="1"/>
  <c r="Y53" i="1"/>
  <c r="Z53" i="1"/>
  <c r="AA53" i="1"/>
  <c r="AB53" i="1"/>
  <c r="V54" i="1"/>
  <c r="W54" i="1"/>
  <c r="X54" i="1"/>
  <c r="Y54" i="1"/>
  <c r="Z54" i="1"/>
  <c r="AA54" i="1"/>
  <c r="AB54" i="1"/>
  <c r="V55" i="1"/>
  <c r="W55" i="1"/>
  <c r="X55" i="1"/>
  <c r="Y55" i="1"/>
  <c r="Z55" i="1"/>
  <c r="AA55" i="1"/>
  <c r="AB55" i="1"/>
  <c r="V56" i="1"/>
  <c r="W56" i="1"/>
  <c r="X56" i="1"/>
  <c r="Y56" i="1"/>
  <c r="Z56" i="1"/>
  <c r="AA56" i="1"/>
  <c r="AB56" i="1"/>
  <c r="V57" i="1"/>
  <c r="W57" i="1"/>
  <c r="X57" i="1"/>
  <c r="Y57" i="1"/>
  <c r="Z57" i="1"/>
  <c r="AA57" i="1"/>
  <c r="AB57" i="1"/>
  <c r="V58" i="1"/>
  <c r="W58" i="1"/>
  <c r="X58" i="1"/>
  <c r="Y58" i="1"/>
  <c r="Z58" i="1"/>
  <c r="AA58" i="1"/>
  <c r="AB58" i="1"/>
  <c r="V59" i="1"/>
  <c r="W59" i="1"/>
  <c r="X59" i="1"/>
  <c r="Y59" i="1"/>
  <c r="Z59" i="1"/>
  <c r="AA59" i="1"/>
  <c r="AB59" i="1"/>
  <c r="V60" i="1"/>
  <c r="W60" i="1"/>
  <c r="X60" i="1"/>
  <c r="Y60" i="1"/>
  <c r="Z60" i="1"/>
  <c r="AA60" i="1"/>
  <c r="AB60" i="1"/>
  <c r="V61" i="1"/>
  <c r="W61" i="1"/>
  <c r="X61" i="1"/>
  <c r="Y61" i="1"/>
  <c r="Z61" i="1"/>
  <c r="AA61" i="1"/>
  <c r="AB61" i="1"/>
  <c r="V62" i="1"/>
  <c r="W62" i="1"/>
  <c r="X62" i="1"/>
  <c r="Y62" i="1"/>
  <c r="Z62" i="1"/>
  <c r="AA62" i="1"/>
  <c r="AB62" i="1"/>
  <c r="V63" i="1"/>
  <c r="W63" i="1"/>
  <c r="X63" i="1"/>
  <c r="Y63" i="1"/>
  <c r="Z63" i="1"/>
  <c r="AA63" i="1"/>
  <c r="AB63" i="1"/>
  <c r="V64" i="1"/>
  <c r="W64" i="1"/>
  <c r="X64" i="1"/>
  <c r="Y64" i="1"/>
  <c r="Z64" i="1"/>
  <c r="AA64" i="1"/>
  <c r="AB64" i="1"/>
  <c r="V65" i="1"/>
  <c r="W65" i="1"/>
  <c r="X65" i="1"/>
  <c r="Y65" i="1"/>
  <c r="Z65" i="1"/>
  <c r="AA65" i="1"/>
  <c r="AB65" i="1"/>
  <c r="V66" i="1"/>
  <c r="W66" i="1"/>
  <c r="X66" i="1"/>
  <c r="Y66" i="1"/>
  <c r="Z66" i="1"/>
  <c r="AA66" i="1"/>
  <c r="AB66" i="1"/>
  <c r="V67" i="1"/>
  <c r="W67" i="1"/>
  <c r="X67" i="1"/>
  <c r="Y67" i="1"/>
  <c r="Z67" i="1"/>
  <c r="AA67" i="1"/>
  <c r="AB67" i="1"/>
  <c r="V68" i="1"/>
  <c r="W68" i="1"/>
  <c r="X68" i="1"/>
  <c r="Y68" i="1"/>
  <c r="Z68" i="1"/>
  <c r="AA68" i="1"/>
  <c r="AB68" i="1"/>
  <c r="V69" i="1"/>
  <c r="W69" i="1"/>
  <c r="X69" i="1"/>
  <c r="Y69" i="1"/>
  <c r="Z69" i="1"/>
  <c r="AA69" i="1"/>
  <c r="AB69" i="1"/>
  <c r="V70" i="1"/>
  <c r="W70" i="1"/>
  <c r="X70" i="1"/>
  <c r="Y70" i="1"/>
  <c r="Z70" i="1"/>
  <c r="AA70" i="1"/>
  <c r="AB70" i="1"/>
  <c r="V71" i="1"/>
  <c r="W71" i="1"/>
  <c r="X71" i="1"/>
  <c r="Y71" i="1"/>
  <c r="Z71" i="1"/>
  <c r="AA71" i="1"/>
  <c r="AB71" i="1"/>
  <c r="V72" i="1"/>
  <c r="W72" i="1"/>
  <c r="X72" i="1"/>
  <c r="Y72" i="1"/>
  <c r="Z72" i="1"/>
  <c r="AA72" i="1"/>
  <c r="AB72" i="1"/>
  <c r="V73" i="1"/>
  <c r="W73" i="1"/>
  <c r="X73" i="1"/>
  <c r="Y73" i="1"/>
  <c r="Z73" i="1"/>
  <c r="AA73" i="1"/>
  <c r="AB73" i="1"/>
  <c r="V74" i="1"/>
  <c r="W74" i="1"/>
  <c r="X74" i="1"/>
  <c r="Y74" i="1"/>
  <c r="Z74" i="1"/>
  <c r="AA74" i="1"/>
  <c r="AB74" i="1"/>
  <c r="V75" i="1"/>
  <c r="W75" i="1"/>
  <c r="X75" i="1"/>
  <c r="Y75" i="1"/>
  <c r="Z75" i="1"/>
  <c r="AA75" i="1"/>
  <c r="AB75" i="1"/>
  <c r="V76" i="1"/>
  <c r="W76" i="1"/>
  <c r="X76" i="1"/>
  <c r="Y76" i="1"/>
  <c r="Z76" i="1"/>
  <c r="AA76" i="1"/>
  <c r="AB76" i="1"/>
  <c r="V77" i="1"/>
  <c r="W77" i="1"/>
  <c r="X77" i="1"/>
  <c r="Y77" i="1"/>
  <c r="Z77" i="1"/>
  <c r="AA77" i="1"/>
  <c r="AB77" i="1"/>
  <c r="V78" i="1"/>
  <c r="W78" i="1"/>
  <c r="X78" i="1"/>
  <c r="Y78" i="1"/>
  <c r="Z78" i="1"/>
  <c r="AA78" i="1"/>
  <c r="AB78" i="1"/>
  <c r="V79" i="1"/>
  <c r="W79" i="1"/>
  <c r="X79" i="1"/>
  <c r="Y79" i="1"/>
  <c r="Z79" i="1"/>
  <c r="AA79" i="1"/>
  <c r="AB79" i="1"/>
  <c r="V80" i="1"/>
  <c r="W80" i="1"/>
  <c r="X80" i="1"/>
  <c r="Y80" i="1"/>
  <c r="Z80" i="1"/>
  <c r="AA80" i="1"/>
  <c r="AB80" i="1"/>
  <c r="V81" i="1"/>
  <c r="W81" i="1"/>
  <c r="X81" i="1"/>
  <c r="Y81" i="1"/>
  <c r="Z81" i="1"/>
  <c r="AA81" i="1"/>
  <c r="AB81" i="1"/>
  <c r="V82" i="1"/>
  <c r="W82" i="1"/>
  <c r="X82" i="1"/>
  <c r="Y82" i="1"/>
  <c r="Z82" i="1"/>
  <c r="AA82" i="1"/>
  <c r="AB82" i="1"/>
  <c r="V83" i="1"/>
  <c r="W83" i="1"/>
  <c r="X83" i="1"/>
  <c r="Y83" i="1"/>
  <c r="Z83" i="1"/>
  <c r="AA83" i="1"/>
  <c r="AB83" i="1"/>
  <c r="V84" i="1"/>
  <c r="W84" i="1"/>
  <c r="X84" i="1"/>
  <c r="Y84" i="1"/>
  <c r="Z84" i="1"/>
  <c r="AA84" i="1"/>
  <c r="AB84" i="1"/>
  <c r="V85" i="1"/>
  <c r="W85" i="1"/>
  <c r="X85" i="1"/>
  <c r="Y85" i="1"/>
  <c r="Z85" i="1"/>
  <c r="AA85" i="1"/>
  <c r="AB85" i="1"/>
  <c r="V86" i="1"/>
  <c r="W86" i="1"/>
  <c r="X86" i="1"/>
  <c r="Y86" i="1"/>
  <c r="Z86" i="1"/>
  <c r="AA86" i="1"/>
  <c r="AB86" i="1"/>
  <c r="V87" i="1"/>
  <c r="W87" i="1"/>
  <c r="X87" i="1"/>
  <c r="Y87" i="1"/>
  <c r="Z87" i="1"/>
  <c r="AA87" i="1"/>
  <c r="AB87" i="1"/>
  <c r="V88" i="1"/>
  <c r="W88" i="1"/>
  <c r="X88" i="1"/>
  <c r="Y88" i="1"/>
  <c r="Z88" i="1"/>
  <c r="AA88" i="1"/>
  <c r="AB88" i="1"/>
  <c r="V89" i="1"/>
  <c r="W89" i="1"/>
  <c r="X89" i="1"/>
  <c r="Y89" i="1"/>
  <c r="Z89" i="1"/>
  <c r="AA89" i="1"/>
  <c r="AB89" i="1"/>
  <c r="V90" i="1"/>
  <c r="W90" i="1"/>
  <c r="X90" i="1"/>
  <c r="Y90" i="1"/>
  <c r="Z90" i="1"/>
  <c r="AA90" i="1"/>
  <c r="AB90" i="1"/>
  <c r="V91" i="1"/>
  <c r="W91" i="1"/>
  <c r="X91" i="1"/>
  <c r="Y91" i="1"/>
  <c r="Z91" i="1"/>
  <c r="AA91" i="1"/>
  <c r="AB91" i="1"/>
  <c r="V92" i="1"/>
  <c r="W92" i="1"/>
  <c r="X92" i="1"/>
  <c r="Y92" i="1"/>
  <c r="Z92" i="1"/>
  <c r="AA92" i="1"/>
  <c r="AB92" i="1"/>
  <c r="V93" i="1"/>
  <c r="W93" i="1"/>
  <c r="X93" i="1"/>
  <c r="Y93" i="1"/>
  <c r="Z93" i="1"/>
  <c r="AA93" i="1"/>
  <c r="AB93" i="1"/>
  <c r="V94" i="1"/>
  <c r="W94" i="1"/>
  <c r="X94" i="1"/>
  <c r="Y94" i="1"/>
  <c r="Z94" i="1"/>
  <c r="AA94" i="1"/>
  <c r="AB94" i="1"/>
  <c r="V95" i="1"/>
  <c r="W95" i="1"/>
  <c r="X95" i="1"/>
  <c r="Y95" i="1"/>
  <c r="Z95" i="1"/>
  <c r="AA95" i="1"/>
  <c r="AB95" i="1"/>
  <c r="V96" i="1"/>
  <c r="W96" i="1"/>
  <c r="X96" i="1"/>
  <c r="Y96" i="1"/>
  <c r="Z96" i="1"/>
  <c r="AA96" i="1"/>
  <c r="AB96" i="1"/>
  <c r="V97" i="1"/>
  <c r="W97" i="1"/>
  <c r="X97" i="1"/>
  <c r="Y97" i="1"/>
  <c r="Z97" i="1"/>
  <c r="AA97" i="1"/>
  <c r="AB97" i="1"/>
  <c r="Q15" i="1"/>
  <c r="R15" i="1"/>
  <c r="S15" i="1"/>
  <c r="T15" i="1"/>
  <c r="Q16" i="1"/>
  <c r="R16" i="1"/>
  <c r="T16" i="1"/>
  <c r="Q17" i="1"/>
  <c r="R17" i="1"/>
  <c r="T17" i="1"/>
  <c r="Q18" i="1"/>
  <c r="R18" i="1"/>
  <c r="S18" i="1"/>
  <c r="T18" i="1"/>
  <c r="Q19" i="1"/>
  <c r="R19" i="1"/>
  <c r="T19" i="1"/>
  <c r="Q20" i="1"/>
  <c r="R20" i="1"/>
  <c r="F20" i="1"/>
  <c r="T20" i="1"/>
  <c r="Q21" i="1"/>
  <c r="R21" i="1"/>
  <c r="F21" i="1"/>
  <c r="T21" i="1"/>
  <c r="Q22" i="1"/>
  <c r="R22" i="1"/>
  <c r="S22" i="1"/>
  <c r="T22" i="1"/>
  <c r="Q23" i="1"/>
  <c r="R23" i="1"/>
  <c r="T23" i="1"/>
  <c r="Q24" i="1"/>
  <c r="R24" i="1"/>
  <c r="F24" i="1"/>
  <c r="T24" i="1"/>
  <c r="Q25" i="1"/>
  <c r="R25" i="1"/>
  <c r="F25" i="1"/>
  <c r="T25" i="1"/>
  <c r="Q26" i="1"/>
  <c r="R26" i="1"/>
  <c r="S26" i="1"/>
  <c r="T26" i="1"/>
  <c r="Q27" i="1"/>
  <c r="R27" i="1"/>
  <c r="T27" i="1"/>
  <c r="Q28" i="1"/>
  <c r="R28" i="1"/>
  <c r="F28" i="1"/>
  <c r="T28" i="1"/>
  <c r="Q29" i="1"/>
  <c r="R29" i="1"/>
  <c r="T29" i="1"/>
  <c r="Q30" i="1"/>
  <c r="R30" i="1"/>
  <c r="S30" i="1"/>
  <c r="T30" i="1"/>
  <c r="Q31" i="1"/>
  <c r="R31" i="1"/>
  <c r="T31" i="1"/>
  <c r="Q32" i="1"/>
  <c r="R32" i="1"/>
  <c r="F32" i="1"/>
  <c r="T32" i="1"/>
  <c r="Q33" i="1"/>
  <c r="R33" i="1"/>
  <c r="F33" i="1"/>
  <c r="T33" i="1"/>
  <c r="Q34" i="1"/>
  <c r="R34" i="1"/>
  <c r="S34" i="1"/>
  <c r="T34" i="1"/>
  <c r="Q35" i="1"/>
  <c r="R35" i="1"/>
  <c r="T35" i="1"/>
  <c r="Q36" i="1"/>
  <c r="R36" i="1"/>
  <c r="F36" i="1"/>
  <c r="T36" i="1"/>
  <c r="Q37" i="1"/>
  <c r="R37" i="1"/>
  <c r="F37" i="1"/>
  <c r="T37" i="1"/>
  <c r="Q38" i="1"/>
  <c r="R38" i="1"/>
  <c r="S38" i="1"/>
  <c r="T38" i="1"/>
  <c r="Q39" i="1"/>
  <c r="R39" i="1"/>
  <c r="T39" i="1"/>
  <c r="Q40" i="1"/>
  <c r="R40" i="1"/>
  <c r="F40" i="1"/>
  <c r="T40" i="1"/>
  <c r="Q41" i="1"/>
  <c r="R41" i="1"/>
  <c r="T41" i="1"/>
  <c r="Q42" i="1"/>
  <c r="R42" i="1"/>
  <c r="S42" i="1"/>
  <c r="T42" i="1"/>
  <c r="Q43" i="1"/>
  <c r="R43" i="1"/>
  <c r="T43" i="1"/>
  <c r="Q44" i="1"/>
  <c r="R44" i="1"/>
  <c r="T44" i="1"/>
  <c r="Q45" i="1"/>
  <c r="R45" i="1"/>
  <c r="F45" i="1"/>
  <c r="T45" i="1"/>
  <c r="Q46" i="1"/>
  <c r="R46" i="1"/>
  <c r="S46" i="1"/>
  <c r="T46" i="1"/>
  <c r="Q47" i="1"/>
  <c r="R47" i="1"/>
  <c r="T47" i="1"/>
  <c r="Q48" i="1"/>
  <c r="R48" i="1"/>
  <c r="F48" i="1"/>
  <c r="T48" i="1"/>
  <c r="Q49" i="1"/>
  <c r="R49" i="1"/>
  <c r="F49" i="1"/>
  <c r="T49" i="1"/>
  <c r="Q50" i="1"/>
  <c r="R50" i="1"/>
  <c r="S50" i="1"/>
  <c r="T50" i="1"/>
  <c r="Q51" i="1"/>
  <c r="R51" i="1"/>
  <c r="T51" i="1"/>
  <c r="Q52" i="1"/>
  <c r="R52" i="1"/>
  <c r="T52" i="1"/>
  <c r="Q53" i="1"/>
  <c r="R53" i="1"/>
  <c r="T53" i="1"/>
  <c r="Q54" i="1"/>
  <c r="R54" i="1"/>
  <c r="S54" i="1"/>
  <c r="T54" i="1"/>
  <c r="Q55" i="1"/>
  <c r="R55" i="1"/>
  <c r="T55" i="1"/>
  <c r="Q56" i="1"/>
  <c r="R56" i="1"/>
  <c r="T56" i="1"/>
  <c r="Q57" i="1"/>
  <c r="R57" i="1"/>
  <c r="D57" i="1"/>
  <c r="T57" i="1"/>
  <c r="Q58" i="1"/>
  <c r="R58" i="1"/>
  <c r="S58" i="1"/>
  <c r="T58" i="1"/>
  <c r="Q59" i="1"/>
  <c r="R59" i="1"/>
  <c r="Q60" i="1"/>
  <c r="R60" i="1"/>
  <c r="T60" i="1"/>
  <c r="Q61" i="1"/>
  <c r="R61" i="1"/>
  <c r="T61" i="1"/>
  <c r="Q62" i="1"/>
  <c r="R62" i="1"/>
  <c r="S62" i="1"/>
  <c r="T62" i="1"/>
  <c r="Q63" i="1"/>
  <c r="R63" i="1"/>
  <c r="T63" i="1"/>
  <c r="Q64" i="1"/>
  <c r="R64" i="1"/>
  <c r="F64" i="1"/>
  <c r="T64" i="1"/>
  <c r="Q65" i="1"/>
  <c r="R65" i="1"/>
  <c r="T65" i="1"/>
  <c r="Q66" i="1"/>
  <c r="R66" i="1"/>
  <c r="S66" i="1"/>
  <c r="T66" i="1"/>
  <c r="Q67" i="1"/>
  <c r="R67" i="1"/>
  <c r="T67" i="1"/>
  <c r="Q68" i="1"/>
  <c r="R68" i="1"/>
  <c r="T68" i="1"/>
  <c r="Q69" i="1"/>
  <c r="R69" i="1"/>
  <c r="F69" i="1"/>
  <c r="T69" i="1"/>
  <c r="Q70" i="1"/>
  <c r="R70" i="1"/>
  <c r="S70" i="1"/>
  <c r="T70" i="1"/>
  <c r="Q71" i="1"/>
  <c r="R71" i="1"/>
  <c r="T71" i="1"/>
  <c r="Q72" i="1"/>
  <c r="R72" i="1"/>
  <c r="F72" i="1"/>
  <c r="T72" i="1"/>
  <c r="Q73" i="1"/>
  <c r="R73" i="1"/>
  <c r="F73" i="1"/>
  <c r="T73" i="1"/>
  <c r="Q74" i="1"/>
  <c r="R74" i="1"/>
  <c r="S74" i="1"/>
  <c r="T74" i="1"/>
  <c r="Q75" i="1"/>
  <c r="R75" i="1"/>
  <c r="T75" i="1"/>
  <c r="Q76" i="1"/>
  <c r="R76" i="1"/>
  <c r="T76" i="1"/>
  <c r="Q77" i="1"/>
  <c r="R77" i="1"/>
  <c r="T77" i="1"/>
  <c r="Q78" i="1"/>
  <c r="R78" i="1"/>
  <c r="S78" i="1"/>
  <c r="T78" i="1"/>
  <c r="Q79" i="1"/>
  <c r="R79" i="1"/>
  <c r="T79" i="1"/>
  <c r="Q80" i="1"/>
  <c r="R80" i="1"/>
  <c r="F80" i="1"/>
  <c r="T80" i="1"/>
  <c r="Q81" i="1"/>
  <c r="R81" i="1"/>
  <c r="F81" i="1"/>
  <c r="T81" i="1"/>
  <c r="Q82" i="1"/>
  <c r="R82" i="1"/>
  <c r="S82" i="1"/>
  <c r="T82" i="1"/>
  <c r="Q83" i="1"/>
  <c r="R83" i="1"/>
  <c r="T83" i="1"/>
  <c r="Q84" i="1"/>
  <c r="R84" i="1"/>
  <c r="F84" i="1"/>
  <c r="T84" i="1"/>
  <c r="Q85" i="1"/>
  <c r="R85" i="1"/>
  <c r="F85" i="1"/>
  <c r="T85" i="1"/>
  <c r="Q86" i="1"/>
  <c r="R86" i="1"/>
  <c r="S86" i="1"/>
  <c r="T86" i="1"/>
  <c r="Q87" i="1"/>
  <c r="R87" i="1"/>
  <c r="T87" i="1"/>
  <c r="Q88" i="1"/>
  <c r="R88" i="1"/>
  <c r="F88" i="1"/>
  <c r="T88" i="1"/>
  <c r="Q89" i="1"/>
  <c r="R89" i="1"/>
  <c r="T89" i="1"/>
  <c r="Q90" i="1"/>
  <c r="R90" i="1"/>
  <c r="S90" i="1"/>
  <c r="T90" i="1"/>
  <c r="Q91" i="1"/>
  <c r="R91" i="1"/>
  <c r="T91" i="1"/>
  <c r="Q92" i="1"/>
  <c r="R92" i="1"/>
  <c r="T92" i="1"/>
  <c r="Q93" i="1"/>
  <c r="R93" i="1"/>
  <c r="T93" i="1"/>
  <c r="Q94" i="1"/>
  <c r="R94" i="1"/>
  <c r="S94" i="1"/>
  <c r="T94" i="1"/>
  <c r="Q95" i="1"/>
  <c r="R95" i="1"/>
  <c r="T95" i="1"/>
  <c r="Q96" i="1"/>
  <c r="R96" i="1"/>
  <c r="F96" i="1"/>
  <c r="T96" i="1"/>
  <c r="Q97" i="1"/>
  <c r="R97" i="1"/>
  <c r="F97" i="1"/>
  <c r="T97" i="1"/>
  <c r="O18" i="1"/>
  <c r="O19"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15" i="1"/>
  <c r="D69" i="1"/>
  <c r="E69" i="1"/>
  <c r="G69" i="1"/>
  <c r="H69" i="1"/>
  <c r="I69" i="1"/>
  <c r="J69" i="1"/>
  <c r="K69" i="1"/>
  <c r="L69" i="1"/>
  <c r="M69" i="1"/>
  <c r="D70" i="1"/>
  <c r="E70" i="1"/>
  <c r="F70" i="1"/>
  <c r="G70" i="1"/>
  <c r="H70" i="1"/>
  <c r="I70" i="1"/>
  <c r="J70" i="1"/>
  <c r="K70" i="1"/>
  <c r="L70" i="1"/>
  <c r="M70" i="1"/>
  <c r="D71" i="1"/>
  <c r="E71" i="1"/>
  <c r="F71" i="1"/>
  <c r="G71" i="1"/>
  <c r="H71" i="1"/>
  <c r="I71" i="1"/>
  <c r="J71" i="1"/>
  <c r="K71" i="1"/>
  <c r="L71" i="1"/>
  <c r="M71" i="1"/>
  <c r="D72" i="1"/>
  <c r="E72" i="1"/>
  <c r="G72" i="1"/>
  <c r="H72" i="1"/>
  <c r="I72" i="1"/>
  <c r="J72" i="1"/>
  <c r="K72" i="1"/>
  <c r="L72" i="1"/>
  <c r="M72" i="1"/>
  <c r="D73" i="1"/>
  <c r="E73" i="1"/>
  <c r="G73" i="1"/>
  <c r="H73" i="1"/>
  <c r="I73" i="1"/>
  <c r="J73" i="1"/>
  <c r="K73" i="1"/>
  <c r="L73" i="1"/>
  <c r="M73" i="1"/>
  <c r="D74" i="1"/>
  <c r="E74" i="1"/>
  <c r="F74" i="1"/>
  <c r="G74" i="1"/>
  <c r="H74" i="1"/>
  <c r="I74" i="1"/>
  <c r="J74" i="1"/>
  <c r="K74" i="1"/>
  <c r="L74" i="1"/>
  <c r="M74" i="1"/>
  <c r="D75" i="1"/>
  <c r="E75" i="1"/>
  <c r="F75" i="1"/>
  <c r="G75" i="1"/>
  <c r="H75" i="1"/>
  <c r="I75" i="1"/>
  <c r="J75" i="1"/>
  <c r="K75" i="1"/>
  <c r="L75" i="1"/>
  <c r="M75" i="1"/>
  <c r="D76" i="1"/>
  <c r="G76" i="1"/>
  <c r="H76" i="1"/>
  <c r="I76" i="1"/>
  <c r="J76" i="1"/>
  <c r="K76" i="1"/>
  <c r="L76" i="1"/>
  <c r="M76" i="1"/>
  <c r="D77" i="1"/>
  <c r="G77" i="1"/>
  <c r="H77" i="1"/>
  <c r="I77" i="1"/>
  <c r="J77" i="1"/>
  <c r="K77" i="1"/>
  <c r="L77" i="1"/>
  <c r="M77" i="1"/>
  <c r="D78" i="1"/>
  <c r="E78" i="1"/>
  <c r="F78" i="1"/>
  <c r="G78" i="1"/>
  <c r="H78" i="1"/>
  <c r="I78" i="1"/>
  <c r="J78" i="1"/>
  <c r="K78" i="1"/>
  <c r="L78" i="1"/>
  <c r="M78" i="1"/>
  <c r="D79" i="1"/>
  <c r="E79" i="1"/>
  <c r="F79" i="1"/>
  <c r="G79" i="1"/>
  <c r="H79" i="1"/>
  <c r="I79" i="1"/>
  <c r="J79" i="1"/>
  <c r="K79" i="1"/>
  <c r="L79" i="1"/>
  <c r="M79" i="1"/>
  <c r="E80" i="1"/>
  <c r="G80" i="1"/>
  <c r="H80" i="1"/>
  <c r="I80" i="1"/>
  <c r="J80" i="1"/>
  <c r="K80" i="1"/>
  <c r="L80" i="1"/>
  <c r="M80" i="1"/>
  <c r="E81" i="1"/>
  <c r="G81" i="1"/>
  <c r="H81" i="1"/>
  <c r="I81" i="1"/>
  <c r="J81" i="1"/>
  <c r="K81" i="1"/>
  <c r="L81" i="1"/>
  <c r="M81" i="1"/>
  <c r="D82" i="1"/>
  <c r="E82" i="1"/>
  <c r="F82" i="1"/>
  <c r="G82" i="1"/>
  <c r="H82" i="1"/>
  <c r="I82" i="1"/>
  <c r="J82" i="1"/>
  <c r="K82" i="1"/>
  <c r="L82" i="1"/>
  <c r="M82" i="1"/>
  <c r="D83" i="1"/>
  <c r="E83" i="1"/>
  <c r="F83" i="1"/>
  <c r="G83" i="1"/>
  <c r="H83" i="1"/>
  <c r="I83" i="1"/>
  <c r="J83" i="1"/>
  <c r="K83" i="1"/>
  <c r="L83" i="1"/>
  <c r="M83" i="1"/>
  <c r="D84" i="1"/>
  <c r="E84" i="1"/>
  <c r="G84" i="1"/>
  <c r="H84" i="1"/>
  <c r="I84" i="1"/>
  <c r="J84" i="1"/>
  <c r="K84" i="1"/>
  <c r="L84" i="1"/>
  <c r="M84" i="1"/>
  <c r="D85" i="1"/>
  <c r="E85" i="1"/>
  <c r="G85" i="1"/>
  <c r="H85" i="1"/>
  <c r="I85" i="1"/>
  <c r="J85" i="1"/>
  <c r="K85" i="1"/>
  <c r="L85" i="1"/>
  <c r="M85" i="1"/>
  <c r="D86" i="1"/>
  <c r="E86" i="1"/>
  <c r="F86" i="1"/>
  <c r="G86" i="1"/>
  <c r="H86" i="1"/>
  <c r="I86" i="1"/>
  <c r="J86" i="1"/>
  <c r="K86" i="1"/>
  <c r="L86" i="1"/>
  <c r="M86" i="1"/>
  <c r="D87" i="1"/>
  <c r="E87" i="1"/>
  <c r="F87" i="1"/>
  <c r="G87" i="1"/>
  <c r="H87" i="1"/>
  <c r="I87" i="1"/>
  <c r="J87" i="1"/>
  <c r="K87" i="1"/>
  <c r="L87" i="1"/>
  <c r="M87" i="1"/>
  <c r="D88" i="1"/>
  <c r="E88" i="1"/>
  <c r="G88" i="1"/>
  <c r="H88" i="1"/>
  <c r="I88" i="1"/>
  <c r="J88" i="1"/>
  <c r="K88" i="1"/>
  <c r="L88" i="1"/>
  <c r="M88" i="1"/>
  <c r="D89" i="1"/>
  <c r="E89" i="1"/>
  <c r="G89" i="1"/>
  <c r="H89" i="1"/>
  <c r="I89" i="1"/>
  <c r="J89" i="1"/>
  <c r="K89" i="1"/>
  <c r="L89" i="1"/>
  <c r="M89" i="1"/>
  <c r="D90" i="1"/>
  <c r="E90" i="1"/>
  <c r="F90" i="1"/>
  <c r="G90" i="1"/>
  <c r="H90" i="1"/>
  <c r="I90" i="1"/>
  <c r="J90" i="1"/>
  <c r="K90" i="1"/>
  <c r="L90" i="1"/>
  <c r="M90" i="1"/>
  <c r="D91" i="1"/>
  <c r="E91" i="1"/>
  <c r="F91" i="1"/>
  <c r="G91" i="1"/>
  <c r="H91" i="1"/>
  <c r="I91" i="1"/>
  <c r="J91" i="1"/>
  <c r="K91" i="1"/>
  <c r="L91" i="1"/>
  <c r="M91" i="1"/>
  <c r="D92" i="1"/>
  <c r="G92" i="1"/>
  <c r="H92" i="1"/>
  <c r="I92" i="1"/>
  <c r="J92" i="1"/>
  <c r="K92" i="1"/>
  <c r="L92" i="1"/>
  <c r="M92" i="1"/>
  <c r="D93" i="1"/>
  <c r="G93" i="1"/>
  <c r="H93" i="1"/>
  <c r="I93" i="1"/>
  <c r="J93" i="1"/>
  <c r="K93" i="1"/>
  <c r="L93" i="1"/>
  <c r="M93" i="1"/>
  <c r="D94" i="1"/>
  <c r="E94" i="1"/>
  <c r="F94" i="1"/>
  <c r="G94" i="1"/>
  <c r="H94" i="1"/>
  <c r="I94" i="1"/>
  <c r="J94" i="1"/>
  <c r="K94" i="1"/>
  <c r="L94" i="1"/>
  <c r="M94" i="1"/>
  <c r="D95" i="1"/>
  <c r="E95" i="1"/>
  <c r="F95" i="1"/>
  <c r="G95" i="1"/>
  <c r="H95" i="1"/>
  <c r="I95" i="1"/>
  <c r="J95" i="1"/>
  <c r="K95" i="1"/>
  <c r="L95" i="1"/>
  <c r="M95" i="1"/>
  <c r="D96" i="1"/>
  <c r="E96" i="1"/>
  <c r="G96" i="1"/>
  <c r="H96" i="1"/>
  <c r="I96" i="1"/>
  <c r="J96" i="1"/>
  <c r="K96" i="1"/>
  <c r="L96" i="1"/>
  <c r="M96" i="1"/>
  <c r="D97" i="1"/>
  <c r="E97" i="1"/>
  <c r="G97" i="1"/>
  <c r="H97" i="1"/>
  <c r="I97" i="1"/>
  <c r="J97" i="1"/>
  <c r="K97" i="1"/>
  <c r="L97" i="1"/>
  <c r="M97" i="1"/>
  <c r="D53" i="1"/>
  <c r="E53" i="1"/>
  <c r="G53" i="1"/>
  <c r="H53" i="1"/>
  <c r="I53" i="1"/>
  <c r="J53" i="1"/>
  <c r="K53" i="1"/>
  <c r="L53" i="1"/>
  <c r="M53" i="1"/>
  <c r="D54" i="1"/>
  <c r="E54" i="1"/>
  <c r="F54" i="1"/>
  <c r="G54" i="1"/>
  <c r="H54" i="1"/>
  <c r="I54" i="1"/>
  <c r="J54" i="1"/>
  <c r="K54" i="1"/>
  <c r="L54" i="1"/>
  <c r="M54" i="1"/>
  <c r="D55" i="1"/>
  <c r="E55" i="1"/>
  <c r="F55" i="1"/>
  <c r="G55" i="1"/>
  <c r="H55" i="1"/>
  <c r="I55" i="1"/>
  <c r="J55" i="1"/>
  <c r="K55" i="1"/>
  <c r="M55" i="1"/>
  <c r="E56" i="1"/>
  <c r="F56" i="1"/>
  <c r="G56" i="1"/>
  <c r="H56" i="1"/>
  <c r="I56" i="1"/>
  <c r="J56" i="1"/>
  <c r="K56" i="1"/>
  <c r="L56" i="1"/>
  <c r="M56" i="1"/>
  <c r="E57" i="1"/>
  <c r="F57" i="1"/>
  <c r="G57" i="1"/>
  <c r="H57" i="1"/>
  <c r="I57" i="1"/>
  <c r="J57" i="1"/>
  <c r="K57" i="1"/>
  <c r="M57" i="1"/>
  <c r="D58" i="1"/>
  <c r="E58" i="1"/>
  <c r="F58" i="1"/>
  <c r="G58" i="1"/>
  <c r="H58" i="1"/>
  <c r="I58" i="1"/>
  <c r="J58" i="1"/>
  <c r="K58" i="1"/>
  <c r="L58" i="1"/>
  <c r="M58" i="1"/>
  <c r="D59" i="1"/>
  <c r="E59" i="1"/>
  <c r="G59" i="1"/>
  <c r="H59" i="1"/>
  <c r="I59" i="1"/>
  <c r="J59" i="1"/>
  <c r="K59" i="1"/>
  <c r="L59" i="1"/>
  <c r="M59" i="1"/>
  <c r="D60" i="1"/>
  <c r="E60" i="1"/>
  <c r="G60" i="1"/>
  <c r="H60" i="1"/>
  <c r="I60" i="1"/>
  <c r="J60" i="1"/>
  <c r="K60" i="1"/>
  <c r="L60" i="1"/>
  <c r="M60" i="1"/>
  <c r="D61" i="1"/>
  <c r="E61" i="1"/>
  <c r="G61" i="1"/>
  <c r="H61" i="1"/>
  <c r="I61" i="1"/>
  <c r="J61" i="1"/>
  <c r="K61" i="1"/>
  <c r="L61" i="1"/>
  <c r="M61" i="1"/>
  <c r="D62" i="1"/>
  <c r="E62" i="1"/>
  <c r="F62" i="1"/>
  <c r="G62" i="1"/>
  <c r="H62" i="1"/>
  <c r="I62" i="1"/>
  <c r="J62" i="1"/>
  <c r="K62" i="1"/>
  <c r="L62" i="1"/>
  <c r="M62" i="1"/>
  <c r="D63" i="1"/>
  <c r="E63" i="1"/>
  <c r="F63" i="1"/>
  <c r="G63" i="1"/>
  <c r="H63" i="1"/>
  <c r="I63" i="1"/>
  <c r="J63" i="1"/>
  <c r="K63" i="1"/>
  <c r="L63" i="1"/>
  <c r="M63" i="1"/>
  <c r="D64" i="1"/>
  <c r="E64" i="1"/>
  <c r="G64" i="1"/>
  <c r="H64" i="1"/>
  <c r="I64" i="1"/>
  <c r="J64" i="1"/>
  <c r="K64" i="1"/>
  <c r="L64" i="1"/>
  <c r="M64" i="1"/>
  <c r="D65" i="1"/>
  <c r="E65" i="1"/>
  <c r="G65" i="1"/>
  <c r="H65" i="1"/>
  <c r="I65" i="1"/>
  <c r="J65" i="1"/>
  <c r="K65" i="1"/>
  <c r="L65" i="1"/>
  <c r="M65" i="1"/>
  <c r="D66" i="1"/>
  <c r="E66" i="1"/>
  <c r="F66" i="1"/>
  <c r="G66" i="1"/>
  <c r="H66" i="1"/>
  <c r="I66" i="1"/>
  <c r="J66" i="1"/>
  <c r="K66" i="1"/>
  <c r="L66" i="1"/>
  <c r="M66" i="1"/>
  <c r="D67" i="1"/>
  <c r="E67" i="1"/>
  <c r="F67" i="1"/>
  <c r="G67" i="1"/>
  <c r="H67" i="1"/>
  <c r="I67" i="1"/>
  <c r="J67" i="1"/>
  <c r="K67" i="1"/>
  <c r="L67" i="1"/>
  <c r="M67" i="1"/>
  <c r="D68" i="1"/>
  <c r="E68" i="1"/>
  <c r="G68" i="1"/>
  <c r="H68" i="1"/>
  <c r="I68" i="1"/>
  <c r="J68" i="1"/>
  <c r="K68" i="1"/>
  <c r="L68" i="1"/>
  <c r="M68" i="1"/>
  <c r="D22" i="1"/>
  <c r="E22" i="1"/>
  <c r="F22" i="1"/>
  <c r="G22" i="1"/>
  <c r="H22" i="1"/>
  <c r="I22" i="1"/>
  <c r="J22" i="1"/>
  <c r="K22" i="1"/>
  <c r="L22" i="1"/>
  <c r="M22" i="1"/>
  <c r="D23" i="1"/>
  <c r="E23" i="1"/>
  <c r="F23" i="1"/>
  <c r="G23" i="1"/>
  <c r="H23" i="1"/>
  <c r="I23" i="1"/>
  <c r="J23" i="1"/>
  <c r="K23" i="1"/>
  <c r="L23" i="1"/>
  <c r="M23" i="1"/>
  <c r="D24" i="1"/>
  <c r="E24" i="1"/>
  <c r="G24" i="1"/>
  <c r="H24" i="1"/>
  <c r="I24" i="1"/>
  <c r="J24" i="1"/>
  <c r="K24" i="1"/>
  <c r="L24" i="1"/>
  <c r="M24" i="1"/>
  <c r="D25" i="1"/>
  <c r="E25" i="1"/>
  <c r="G25" i="1"/>
  <c r="H25" i="1"/>
  <c r="I25" i="1"/>
  <c r="J25" i="1"/>
  <c r="K25" i="1"/>
  <c r="L25" i="1"/>
  <c r="M25" i="1"/>
  <c r="D26" i="1"/>
  <c r="E26" i="1"/>
  <c r="F26" i="1"/>
  <c r="G26" i="1"/>
  <c r="H26" i="1"/>
  <c r="I26" i="1"/>
  <c r="J26" i="1"/>
  <c r="K26" i="1"/>
  <c r="L26" i="1"/>
  <c r="M26" i="1"/>
  <c r="D27" i="1"/>
  <c r="E27" i="1"/>
  <c r="F27" i="1"/>
  <c r="G27" i="1"/>
  <c r="H27" i="1"/>
  <c r="I27" i="1"/>
  <c r="J27" i="1"/>
  <c r="K27" i="1"/>
  <c r="L27" i="1"/>
  <c r="M27" i="1"/>
  <c r="D28" i="1"/>
  <c r="E28" i="1"/>
  <c r="G28" i="1"/>
  <c r="H28" i="1"/>
  <c r="I28" i="1"/>
  <c r="J28" i="1"/>
  <c r="K28" i="1"/>
  <c r="L28" i="1"/>
  <c r="M28" i="1"/>
  <c r="D29" i="1"/>
  <c r="E29" i="1"/>
  <c r="G29" i="1"/>
  <c r="H29" i="1"/>
  <c r="I29" i="1"/>
  <c r="J29" i="1"/>
  <c r="K29" i="1"/>
  <c r="L29" i="1"/>
  <c r="M29" i="1"/>
  <c r="D30" i="1"/>
  <c r="E30" i="1"/>
  <c r="F30" i="1"/>
  <c r="G30" i="1"/>
  <c r="H30" i="1"/>
  <c r="I30" i="1"/>
  <c r="J30" i="1"/>
  <c r="K30" i="1"/>
  <c r="L30" i="1"/>
  <c r="M30" i="1"/>
  <c r="D31" i="1"/>
  <c r="E31" i="1"/>
  <c r="F31" i="1"/>
  <c r="G31" i="1"/>
  <c r="H31" i="1"/>
  <c r="I31" i="1"/>
  <c r="J31" i="1"/>
  <c r="K31" i="1"/>
  <c r="L31" i="1"/>
  <c r="M31" i="1"/>
  <c r="D32" i="1"/>
  <c r="E32" i="1"/>
  <c r="G32" i="1"/>
  <c r="H32" i="1"/>
  <c r="I32" i="1"/>
  <c r="J32" i="1"/>
  <c r="K32" i="1"/>
  <c r="L32" i="1"/>
  <c r="M32" i="1"/>
  <c r="D33" i="1"/>
  <c r="E33" i="1"/>
  <c r="G33" i="1"/>
  <c r="H33" i="1"/>
  <c r="I33" i="1"/>
  <c r="J33" i="1"/>
  <c r="K33" i="1"/>
  <c r="L33" i="1"/>
  <c r="M33" i="1"/>
  <c r="D34" i="1"/>
  <c r="E34" i="1"/>
  <c r="F34" i="1"/>
  <c r="G34" i="1"/>
  <c r="H34" i="1"/>
  <c r="I34" i="1"/>
  <c r="J34" i="1"/>
  <c r="K34" i="1"/>
  <c r="L34" i="1"/>
  <c r="M34" i="1"/>
  <c r="D35" i="1"/>
  <c r="E35" i="1"/>
  <c r="F35" i="1"/>
  <c r="G35" i="1"/>
  <c r="H35" i="1"/>
  <c r="I35" i="1"/>
  <c r="J35" i="1"/>
  <c r="K35" i="1"/>
  <c r="L35" i="1"/>
  <c r="M35" i="1"/>
  <c r="D36" i="1"/>
  <c r="E36" i="1"/>
  <c r="G36" i="1"/>
  <c r="H36" i="1"/>
  <c r="I36" i="1"/>
  <c r="J36" i="1"/>
  <c r="K36" i="1"/>
  <c r="L36" i="1"/>
  <c r="M36" i="1"/>
  <c r="D37" i="1"/>
  <c r="E37" i="1"/>
  <c r="G37" i="1"/>
  <c r="H37" i="1"/>
  <c r="I37" i="1"/>
  <c r="J37" i="1"/>
  <c r="K37" i="1"/>
  <c r="L37" i="1"/>
  <c r="M37" i="1"/>
  <c r="D38" i="1"/>
  <c r="E38" i="1"/>
  <c r="F38" i="1"/>
  <c r="G38" i="1"/>
  <c r="H38" i="1"/>
  <c r="I38" i="1"/>
  <c r="J38" i="1"/>
  <c r="K38" i="1"/>
  <c r="L38" i="1"/>
  <c r="M38" i="1"/>
  <c r="D39" i="1"/>
  <c r="E39" i="1"/>
  <c r="F39" i="1"/>
  <c r="G39" i="1"/>
  <c r="H39" i="1"/>
  <c r="I39" i="1"/>
  <c r="J39" i="1"/>
  <c r="K39" i="1"/>
  <c r="L39" i="1"/>
  <c r="M39" i="1"/>
  <c r="D40" i="1"/>
  <c r="E40" i="1"/>
  <c r="G40" i="1"/>
  <c r="H40" i="1"/>
  <c r="I40" i="1"/>
  <c r="J40" i="1"/>
  <c r="K40" i="1"/>
  <c r="L40" i="1"/>
  <c r="M40" i="1"/>
  <c r="D41" i="1"/>
  <c r="E41" i="1"/>
  <c r="G41" i="1"/>
  <c r="H41" i="1"/>
  <c r="I41" i="1"/>
  <c r="J41" i="1"/>
  <c r="K41" i="1"/>
  <c r="L41" i="1"/>
  <c r="M41" i="1"/>
  <c r="D42" i="1"/>
  <c r="E42" i="1"/>
  <c r="F42" i="1"/>
  <c r="G42" i="1"/>
  <c r="H42" i="1"/>
  <c r="I42" i="1"/>
  <c r="J42" i="1"/>
  <c r="K42" i="1"/>
  <c r="L42" i="1"/>
  <c r="M42" i="1"/>
  <c r="D43" i="1"/>
  <c r="E43" i="1"/>
  <c r="F43" i="1"/>
  <c r="G43" i="1"/>
  <c r="H43" i="1"/>
  <c r="I43" i="1"/>
  <c r="J43" i="1"/>
  <c r="K43" i="1"/>
  <c r="L43" i="1"/>
  <c r="M43" i="1"/>
  <c r="D44" i="1"/>
  <c r="E44" i="1"/>
  <c r="G44" i="1"/>
  <c r="H44" i="1"/>
  <c r="I44" i="1"/>
  <c r="J44" i="1"/>
  <c r="K44" i="1"/>
  <c r="L44" i="1"/>
  <c r="M44" i="1"/>
  <c r="D45" i="1"/>
  <c r="E45" i="1"/>
  <c r="G45" i="1"/>
  <c r="H45" i="1"/>
  <c r="I45" i="1"/>
  <c r="J45" i="1"/>
  <c r="K45" i="1"/>
  <c r="L45" i="1"/>
  <c r="M45" i="1"/>
  <c r="D46" i="1"/>
  <c r="E46" i="1"/>
  <c r="F46" i="1"/>
  <c r="G46" i="1"/>
  <c r="H46" i="1"/>
  <c r="I46" i="1"/>
  <c r="J46" i="1"/>
  <c r="K46" i="1"/>
  <c r="L46" i="1"/>
  <c r="M46" i="1"/>
  <c r="D47" i="1"/>
  <c r="E47" i="1"/>
  <c r="F47" i="1"/>
  <c r="G47" i="1"/>
  <c r="H47" i="1"/>
  <c r="I47" i="1"/>
  <c r="J47" i="1"/>
  <c r="K47" i="1"/>
  <c r="L47" i="1"/>
  <c r="M47" i="1"/>
  <c r="D48" i="1"/>
  <c r="E48" i="1"/>
  <c r="G48" i="1"/>
  <c r="H48" i="1"/>
  <c r="I48" i="1"/>
  <c r="J48" i="1"/>
  <c r="K48" i="1"/>
  <c r="L48" i="1"/>
  <c r="M48" i="1"/>
  <c r="D49" i="1"/>
  <c r="E49" i="1"/>
  <c r="G49" i="1"/>
  <c r="H49" i="1"/>
  <c r="I49" i="1"/>
  <c r="J49" i="1"/>
  <c r="K49" i="1"/>
  <c r="L49" i="1"/>
  <c r="M49" i="1"/>
  <c r="D50" i="1"/>
  <c r="E50" i="1"/>
  <c r="F50" i="1"/>
  <c r="G50" i="1"/>
  <c r="H50" i="1"/>
  <c r="I50" i="1"/>
  <c r="J50" i="1"/>
  <c r="K50" i="1"/>
  <c r="L50" i="1"/>
  <c r="M50" i="1"/>
  <c r="D51" i="1"/>
  <c r="E51" i="1"/>
  <c r="F51" i="1"/>
  <c r="G51" i="1"/>
  <c r="H51" i="1"/>
  <c r="I51" i="1"/>
  <c r="J51" i="1"/>
  <c r="K51" i="1"/>
  <c r="L51" i="1"/>
  <c r="M51" i="1"/>
  <c r="D52" i="1"/>
  <c r="E52" i="1"/>
  <c r="G52" i="1"/>
  <c r="H52" i="1"/>
  <c r="I52" i="1"/>
  <c r="J52" i="1"/>
  <c r="K52" i="1"/>
  <c r="L52" i="1"/>
  <c r="M52" i="1"/>
  <c r="D16" i="1"/>
  <c r="E16" i="1"/>
  <c r="F16" i="1"/>
  <c r="G16" i="1"/>
  <c r="H16" i="1"/>
  <c r="I16" i="1"/>
  <c r="J16" i="1"/>
  <c r="K16" i="1"/>
  <c r="L16" i="1"/>
  <c r="M16" i="1"/>
  <c r="D17" i="1"/>
  <c r="E17" i="1"/>
  <c r="F17" i="1"/>
  <c r="G17" i="1"/>
  <c r="H17" i="1"/>
  <c r="I17" i="1"/>
  <c r="J17" i="1"/>
  <c r="K17" i="1"/>
  <c r="L17" i="1"/>
  <c r="M17" i="1"/>
  <c r="D18" i="1"/>
  <c r="E18" i="1"/>
  <c r="F18" i="1"/>
  <c r="G18" i="1"/>
  <c r="H18" i="1"/>
  <c r="I18" i="1"/>
  <c r="J18" i="1"/>
  <c r="K18" i="1"/>
  <c r="L18" i="1"/>
  <c r="M18" i="1"/>
  <c r="D19" i="1"/>
  <c r="E19" i="1"/>
  <c r="F19" i="1"/>
  <c r="G19" i="1"/>
  <c r="H19" i="1"/>
  <c r="I19" i="1"/>
  <c r="J19" i="1"/>
  <c r="K19" i="1"/>
  <c r="L19" i="1"/>
  <c r="M19" i="1"/>
  <c r="D20" i="1"/>
  <c r="E20" i="1"/>
  <c r="G20" i="1"/>
  <c r="H20" i="1"/>
  <c r="I20" i="1"/>
  <c r="J20" i="1"/>
  <c r="K20" i="1"/>
  <c r="L20" i="1"/>
  <c r="M20" i="1"/>
  <c r="D21" i="1"/>
  <c r="E21" i="1"/>
  <c r="G21" i="1"/>
  <c r="H21" i="1"/>
  <c r="I21" i="1"/>
  <c r="J21" i="1"/>
  <c r="K21" i="1"/>
  <c r="L21" i="1"/>
  <c r="M21" i="1"/>
  <c r="E15" i="1"/>
  <c r="F15" i="1"/>
  <c r="G15" i="1"/>
  <c r="H15" i="1"/>
  <c r="I15" i="1"/>
  <c r="J15" i="1"/>
  <c r="K15" i="1"/>
  <c r="L15" i="1"/>
  <c r="M15" i="1"/>
  <c r="D15" i="1"/>
  <c r="AC203" i="1"/>
  <c r="U203" i="1"/>
  <c r="N203" i="1"/>
  <c r="P203" i="1" s="1"/>
  <c r="AC202" i="1"/>
  <c r="U202" i="1"/>
  <c r="N202" i="1"/>
  <c r="P202" i="1" s="1"/>
  <c r="AC201" i="1"/>
  <c r="U201" i="1"/>
  <c r="N201" i="1"/>
  <c r="P201" i="1" s="1"/>
  <c r="AC200" i="1"/>
  <c r="AK199" i="1" s="1"/>
  <c r="U200" i="1"/>
  <c r="N200" i="1"/>
  <c r="AH199" i="1" s="1"/>
  <c r="AD199" i="1"/>
  <c r="AB199" i="1"/>
  <c r="AA199" i="1"/>
  <c r="Z199" i="1"/>
  <c r="Y199" i="1"/>
  <c r="X199" i="1"/>
  <c r="W199" i="1"/>
  <c r="V199" i="1"/>
  <c r="T199" i="1"/>
  <c r="S199" i="1"/>
  <c r="R199" i="1"/>
  <c r="Q199" i="1"/>
  <c r="O199" i="1"/>
  <c r="M199" i="1"/>
  <c r="L199" i="1"/>
  <c r="K199" i="1"/>
  <c r="J199" i="1"/>
  <c r="I199" i="1"/>
  <c r="H199" i="1"/>
  <c r="G199" i="1"/>
  <c r="F199" i="1"/>
  <c r="E199" i="1"/>
  <c r="D199" i="1"/>
  <c r="U198" i="1"/>
  <c r="AC197" i="1"/>
  <c r="U197" i="1"/>
  <c r="N197" i="1"/>
  <c r="P197" i="1" s="1"/>
  <c r="AC196" i="1"/>
  <c r="U196" i="1"/>
  <c r="N196" i="1"/>
  <c r="P196" i="1" s="1"/>
  <c r="AC195" i="1"/>
  <c r="U195" i="1"/>
  <c r="N195" i="1"/>
  <c r="P195" i="1" s="1"/>
  <c r="AC194" i="1"/>
  <c r="AK193" i="1" s="1"/>
  <c r="U194" i="1"/>
  <c r="N194" i="1"/>
  <c r="AH193" i="1" s="1"/>
  <c r="AD193" i="1"/>
  <c r="AB193" i="1"/>
  <c r="AA193" i="1"/>
  <c r="Z193" i="1"/>
  <c r="Y193" i="1"/>
  <c r="X193" i="1"/>
  <c r="W193" i="1"/>
  <c r="V193" i="1"/>
  <c r="T193" i="1"/>
  <c r="S193" i="1"/>
  <c r="R193" i="1"/>
  <c r="Q193" i="1"/>
  <c r="O193" i="1"/>
  <c r="M193" i="1"/>
  <c r="L193" i="1"/>
  <c r="K193" i="1"/>
  <c r="J193" i="1"/>
  <c r="I193" i="1"/>
  <c r="H193" i="1"/>
  <c r="G193" i="1"/>
  <c r="F193" i="1"/>
  <c r="E193" i="1"/>
  <c r="D193" i="1"/>
  <c r="AC191" i="1"/>
  <c r="U191" i="1"/>
  <c r="N191" i="1"/>
  <c r="P191" i="1" s="1"/>
  <c r="AC189" i="1"/>
  <c r="U189" i="1"/>
  <c r="N189" i="1"/>
  <c r="P189" i="1" s="1"/>
  <c r="AC187" i="1"/>
  <c r="U187" i="1"/>
  <c r="N187" i="1"/>
  <c r="P187" i="1" s="1"/>
  <c r="AC185" i="1"/>
  <c r="U185" i="1"/>
  <c r="N185" i="1"/>
  <c r="P185" i="1" s="1"/>
  <c r="U162" i="1"/>
  <c r="O153" i="1"/>
  <c r="AC129" i="1"/>
  <c r="N129" i="1"/>
  <c r="P129" i="1" s="1"/>
  <c r="AC128" i="1"/>
  <c r="N128" i="1"/>
  <c r="P128" i="1" s="1"/>
  <c r="U127" i="1"/>
  <c r="AC126" i="1"/>
  <c r="U126" i="1"/>
  <c r="N126" i="1"/>
  <c r="P126" i="1" s="1"/>
  <c r="AC124" i="1"/>
  <c r="U124" i="1"/>
  <c r="AC123" i="1"/>
  <c r="U123" i="1"/>
  <c r="AC122" i="1"/>
  <c r="U122" i="1"/>
  <c r="AC121" i="1"/>
  <c r="U121" i="1"/>
  <c r="N121" i="1"/>
  <c r="P121" i="1" s="1"/>
  <c r="AC120" i="1"/>
  <c r="U120" i="1"/>
  <c r="AC119" i="1"/>
  <c r="U119" i="1"/>
  <c r="N119" i="1"/>
  <c r="P119" i="1" s="1"/>
  <c r="AC118" i="1"/>
  <c r="U118" i="1"/>
  <c r="AC117" i="1"/>
  <c r="U117" i="1"/>
  <c r="AC116" i="1"/>
  <c r="U116" i="1"/>
  <c r="AC115" i="1"/>
  <c r="U115" i="1"/>
  <c r="N115" i="1"/>
  <c r="P115" i="1" s="1"/>
  <c r="AC114" i="1"/>
  <c r="U114" i="1"/>
  <c r="AD113" i="1"/>
  <c r="AD111" i="1" s="1"/>
  <c r="AB113" i="1"/>
  <c r="AB111" i="1" s="1"/>
  <c r="AA113" i="1"/>
  <c r="AA111" i="1" s="1"/>
  <c r="Z113" i="1"/>
  <c r="Z111" i="1" s="1"/>
  <c r="Y113" i="1"/>
  <c r="Y111" i="1" s="1"/>
  <c r="X113" i="1"/>
  <c r="X111" i="1" s="1"/>
  <c r="W113" i="1"/>
  <c r="W111" i="1" s="1"/>
  <c r="V113" i="1"/>
  <c r="V111" i="1" s="1"/>
  <c r="T113" i="1"/>
  <c r="T111" i="1" s="1"/>
  <c r="S113" i="1"/>
  <c r="R113" i="1"/>
  <c r="R111" i="1" s="1"/>
  <c r="Q113" i="1"/>
  <c r="Q111" i="1" s="1"/>
  <c r="M113" i="1"/>
  <c r="M111" i="1" s="1"/>
  <c r="AC105" i="1"/>
  <c r="AD99" i="1"/>
  <c r="V153" i="1" l="1"/>
  <c r="W153" i="1"/>
  <c r="AD153" i="1"/>
  <c r="D12" i="1"/>
  <c r="I153" i="1"/>
  <c r="AB149" i="1"/>
  <c r="V149" i="1"/>
  <c r="X153" i="1"/>
  <c r="O111" i="1"/>
  <c r="S111" i="1"/>
  <c r="S17" i="1"/>
  <c r="U17" i="1" s="1"/>
  <c r="Q149" i="1"/>
  <c r="O149" i="1"/>
  <c r="D153" i="1"/>
  <c r="F153" i="1"/>
  <c r="AA149" i="1"/>
  <c r="H153" i="1"/>
  <c r="G153" i="1"/>
  <c r="J149" i="1"/>
  <c r="AB153" i="1"/>
  <c r="L149" i="1"/>
  <c r="R153" i="1"/>
  <c r="Y149" i="1"/>
  <c r="AA153" i="1"/>
  <c r="Q153" i="1"/>
  <c r="AD149" i="1"/>
  <c r="J153" i="1"/>
  <c r="AE185" i="1"/>
  <c r="AF185" i="1" s="1"/>
  <c r="H149" i="1"/>
  <c r="L153" i="1"/>
  <c r="Q168" i="1"/>
  <c r="W161" i="1"/>
  <c r="X99" i="1"/>
  <c r="AB141" i="1"/>
  <c r="AE116" i="1"/>
  <c r="U138" i="1"/>
  <c r="U135" i="1"/>
  <c r="U143" i="1"/>
  <c r="AE121" i="1"/>
  <c r="AF121" i="1" s="1"/>
  <c r="AE126" i="1"/>
  <c r="AF126" i="1" s="1"/>
  <c r="O141" i="1"/>
  <c r="I149" i="1"/>
  <c r="AE191" i="1"/>
  <c r="AF191" i="1" s="1"/>
  <c r="G149" i="1"/>
  <c r="T149" i="1"/>
  <c r="K99" i="1"/>
  <c r="U105" i="1"/>
  <c r="AE105" i="1" s="1"/>
  <c r="T153" i="1"/>
  <c r="AE196" i="1"/>
  <c r="AF196" i="1" s="1"/>
  <c r="AE189" i="1"/>
  <c r="AF189" i="1" s="1"/>
  <c r="AE187" i="1"/>
  <c r="AF187" i="1" s="1"/>
  <c r="AE203" i="1"/>
  <c r="AF203" i="1" s="1"/>
  <c r="N199" i="1"/>
  <c r="AE129" i="1"/>
  <c r="AF129" i="1" s="1"/>
  <c r="AE128" i="1"/>
  <c r="AF128" i="1" s="1"/>
  <c r="AC113" i="1"/>
  <c r="AK113" i="1" s="1"/>
  <c r="AE120" i="1"/>
  <c r="AF120" i="1" s="1"/>
  <c r="AE117" i="1"/>
  <c r="AE122" i="1"/>
  <c r="AE118" i="1"/>
  <c r="AF118" i="1" s="1"/>
  <c r="AE123" i="1"/>
  <c r="AE124" i="1"/>
  <c r="S99" i="1"/>
  <c r="AD133" i="1"/>
  <c r="F149" i="1"/>
  <c r="AC166" i="1"/>
  <c r="U137" i="1"/>
  <c r="U145" i="1"/>
  <c r="E149" i="1"/>
  <c r="M153" i="1"/>
  <c r="U166" i="1"/>
  <c r="AB161" i="1"/>
  <c r="U179" i="1"/>
  <c r="D149" i="1"/>
  <c r="K153" i="1"/>
  <c r="U150" i="1"/>
  <c r="M161" i="1"/>
  <c r="O161" i="1"/>
  <c r="W99" i="1"/>
  <c r="R141" i="1"/>
  <c r="I99" i="1"/>
  <c r="AC136" i="1"/>
  <c r="AD141" i="1"/>
  <c r="W149" i="1"/>
  <c r="AC169" i="1"/>
  <c r="E153" i="1"/>
  <c r="O168" i="1"/>
  <c r="AC142" i="1"/>
  <c r="O99" i="1"/>
  <c r="U103" i="1"/>
  <c r="H99" i="1"/>
  <c r="X149" i="1"/>
  <c r="Z153" i="1"/>
  <c r="AD161" i="1"/>
  <c r="N175" i="1"/>
  <c r="U55" i="1"/>
  <c r="X12" i="1"/>
  <c r="U79" i="1"/>
  <c r="U67" i="1"/>
  <c r="U43" i="1"/>
  <c r="U31" i="1"/>
  <c r="V10" i="1"/>
  <c r="U96" i="1"/>
  <c r="U93" i="1"/>
  <c r="U87" i="1"/>
  <c r="U84" i="1"/>
  <c r="U81" i="1"/>
  <c r="U75" i="1"/>
  <c r="U72" i="1"/>
  <c r="U69" i="1"/>
  <c r="U63" i="1"/>
  <c r="U60" i="1"/>
  <c r="U57" i="1"/>
  <c r="U39" i="1"/>
  <c r="S8" i="1"/>
  <c r="S10" i="1"/>
  <c r="U16" i="1"/>
  <c r="U61" i="1"/>
  <c r="U64" i="1"/>
  <c r="U19" i="1"/>
  <c r="U28" i="1"/>
  <c r="U25" i="1"/>
  <c r="U97" i="1"/>
  <c r="U37" i="1"/>
  <c r="U40" i="1"/>
  <c r="AC96" i="1"/>
  <c r="AC72" i="1"/>
  <c r="AC55" i="1"/>
  <c r="AC52" i="1"/>
  <c r="U49" i="1"/>
  <c r="U52" i="1"/>
  <c r="U91" i="1"/>
  <c r="U88" i="1"/>
  <c r="U85" i="1"/>
  <c r="U76" i="1"/>
  <c r="U73" i="1"/>
  <c r="N40" i="1"/>
  <c r="N35" i="1"/>
  <c r="N25" i="1"/>
  <c r="N53" i="1"/>
  <c r="N93" i="1"/>
  <c r="AC36" i="1"/>
  <c r="N15" i="1"/>
  <c r="AC40" i="1"/>
  <c r="N75" i="1"/>
  <c r="AC24" i="1"/>
  <c r="AC193" i="1"/>
  <c r="AE114" i="1"/>
  <c r="AC199" i="1"/>
  <c r="D99" i="1"/>
  <c r="U101" i="1"/>
  <c r="AE119" i="1"/>
  <c r="AF119" i="1" s="1"/>
  <c r="F99" i="1"/>
  <c r="L133" i="1"/>
  <c r="J133" i="1"/>
  <c r="H133" i="1"/>
  <c r="F133" i="1"/>
  <c r="D133" i="1"/>
  <c r="D141" i="1"/>
  <c r="N142" i="1"/>
  <c r="P142" i="1" s="1"/>
  <c r="Q141" i="1"/>
  <c r="U151" i="1"/>
  <c r="S153" i="1"/>
  <c r="AC150" i="1"/>
  <c r="L161" i="1"/>
  <c r="Q161" i="1"/>
  <c r="L168" i="1"/>
  <c r="N170" i="1"/>
  <c r="S168" i="1"/>
  <c r="V168" i="1"/>
  <c r="AC147" i="1"/>
  <c r="AE147" i="1" s="1"/>
  <c r="AC179" i="1"/>
  <c r="U113" i="1"/>
  <c r="AE202" i="1"/>
  <c r="AF202" i="1" s="1"/>
  <c r="T141" i="1"/>
  <c r="U163" i="1"/>
  <c r="W168" i="1"/>
  <c r="N105" i="1"/>
  <c r="P105" i="1" s="1"/>
  <c r="AC103" i="1"/>
  <c r="AC101" i="1"/>
  <c r="AC177" i="1"/>
  <c r="AE177" i="1" s="1"/>
  <c r="AC60" i="1"/>
  <c r="AC48" i="1"/>
  <c r="AB133" i="1"/>
  <c r="AE197" i="1"/>
  <c r="AF197" i="1" s="1"/>
  <c r="U51" i="1"/>
  <c r="U48" i="1"/>
  <c r="U45" i="1"/>
  <c r="U36" i="1"/>
  <c r="U33" i="1"/>
  <c r="U27" i="1"/>
  <c r="U24" i="1"/>
  <c r="U21" i="1"/>
  <c r="U15" i="1"/>
  <c r="AC89" i="1"/>
  <c r="AC65" i="1"/>
  <c r="AC29" i="1"/>
  <c r="AB8" i="1"/>
  <c r="AC17" i="1"/>
  <c r="N41" i="1"/>
  <c r="N76" i="1"/>
  <c r="Q99" i="1"/>
  <c r="U193" i="1"/>
  <c r="AJ193" i="1" s="1"/>
  <c r="J99" i="1"/>
  <c r="U102" i="1"/>
  <c r="V141" i="1"/>
  <c r="U199" i="1"/>
  <c r="AJ199" i="1" s="1"/>
  <c r="U83" i="1"/>
  <c r="R10" i="1"/>
  <c r="R12" i="1"/>
  <c r="AC79" i="1"/>
  <c r="AC57" i="1"/>
  <c r="AC45" i="1"/>
  <c r="AC43" i="1"/>
  <c r="AC33" i="1"/>
  <c r="AC31" i="1"/>
  <c r="AC21" i="1"/>
  <c r="AC134" i="1"/>
  <c r="N150" i="1"/>
  <c r="P150" i="1" s="1"/>
  <c r="N155" i="1"/>
  <c r="P155" i="1" s="1"/>
  <c r="N163" i="1"/>
  <c r="U165" i="1"/>
  <c r="N169" i="1"/>
  <c r="M149" i="1"/>
  <c r="AC175" i="1"/>
  <c r="Q10" i="1"/>
  <c r="Q12" i="1"/>
  <c r="Q8" i="1"/>
  <c r="AC80" i="1"/>
  <c r="AC73" i="1"/>
  <c r="AC64" i="1"/>
  <c r="AC61" i="1"/>
  <c r="AC47" i="1"/>
  <c r="AC44" i="1"/>
  <c r="AC39" i="1"/>
  <c r="AC28" i="1"/>
  <c r="AC27" i="1"/>
  <c r="Y12" i="1"/>
  <c r="AA8" i="1"/>
  <c r="X10" i="1"/>
  <c r="AB10" i="1"/>
  <c r="W8" i="1"/>
  <c r="AD8" i="1"/>
  <c r="N21" i="1"/>
  <c r="N17" i="1"/>
  <c r="N16" i="1"/>
  <c r="N52" i="1"/>
  <c r="N47" i="1"/>
  <c r="L8" i="1"/>
  <c r="L210" i="1" s="1"/>
  <c r="N32" i="1"/>
  <c r="N29" i="1"/>
  <c r="N28" i="1"/>
  <c r="N23" i="1"/>
  <c r="N65" i="1"/>
  <c r="N91" i="1"/>
  <c r="N88" i="1"/>
  <c r="N81" i="1"/>
  <c r="N73" i="1"/>
  <c r="N72" i="1"/>
  <c r="N69" i="1"/>
  <c r="AC81" i="1"/>
  <c r="R8" i="1"/>
  <c r="N49" i="1"/>
  <c r="N63" i="1"/>
  <c r="N85" i="1"/>
  <c r="N84" i="1"/>
  <c r="AC53" i="1"/>
  <c r="N43" i="1"/>
  <c r="N97" i="1"/>
  <c r="N92" i="1"/>
  <c r="K8" i="1"/>
  <c r="N77" i="1"/>
  <c r="U80" i="1"/>
  <c r="U32" i="1"/>
  <c r="T10" i="1"/>
  <c r="AC15" i="1"/>
  <c r="N44" i="1"/>
  <c r="N96" i="1"/>
  <c r="J8" i="1"/>
  <c r="U95" i="1"/>
  <c r="U92" i="1"/>
  <c r="U89" i="1"/>
  <c r="U77" i="1"/>
  <c r="U71" i="1"/>
  <c r="U68" i="1"/>
  <c r="U65" i="1"/>
  <c r="U59" i="1"/>
  <c r="U56" i="1"/>
  <c r="U53" i="1"/>
  <c r="U47" i="1"/>
  <c r="U44" i="1"/>
  <c r="U41" i="1"/>
  <c r="U35" i="1"/>
  <c r="U29" i="1"/>
  <c r="U23" i="1"/>
  <c r="AC93" i="1"/>
  <c r="AC92" i="1"/>
  <c r="AC85" i="1"/>
  <c r="AC76" i="1"/>
  <c r="AC69" i="1"/>
  <c r="AC68" i="1"/>
  <c r="AC56" i="1"/>
  <c r="AC32" i="1"/>
  <c r="W12" i="1"/>
  <c r="Y8" i="1"/>
  <c r="AC20" i="1"/>
  <c r="Z10" i="1"/>
  <c r="AD12" i="1"/>
  <c r="N45" i="1"/>
  <c r="N56" i="1"/>
  <c r="D8" i="1"/>
  <c r="L12" i="1"/>
  <c r="M10" i="1"/>
  <c r="AC97" i="1"/>
  <c r="AC59" i="1"/>
  <c r="AC49" i="1"/>
  <c r="AC37" i="1"/>
  <c r="AC35" i="1"/>
  <c r="V12" i="1"/>
  <c r="AC23" i="1"/>
  <c r="Z12" i="1"/>
  <c r="AC19" i="1"/>
  <c r="Y10" i="1"/>
  <c r="AD10" i="1"/>
  <c r="AC25" i="1"/>
  <c r="N48" i="1"/>
  <c r="N24" i="1"/>
  <c r="M8" i="1"/>
  <c r="N57" i="1"/>
  <c r="L10" i="1"/>
  <c r="N79" i="1"/>
  <c r="D56" i="1"/>
  <c r="AC16" i="1"/>
  <c r="N51" i="1"/>
  <c r="N27" i="1"/>
  <c r="H12" i="1"/>
  <c r="N83" i="1"/>
  <c r="AC95" i="1"/>
  <c r="AC91" i="1"/>
  <c r="AC88" i="1"/>
  <c r="AC83" i="1"/>
  <c r="AB12" i="1"/>
  <c r="W10" i="1"/>
  <c r="AC71" i="1"/>
  <c r="Z8" i="1"/>
  <c r="AA10" i="1"/>
  <c r="F53" i="1"/>
  <c r="F29" i="1"/>
  <c r="H8" i="1"/>
  <c r="N67" i="1"/>
  <c r="N59" i="1"/>
  <c r="N80" i="1"/>
  <c r="N31" i="1"/>
  <c r="N60" i="1"/>
  <c r="O8" i="1"/>
  <c r="N33" i="1"/>
  <c r="N68" i="1"/>
  <c r="N64" i="1"/>
  <c r="N89" i="1"/>
  <c r="N71" i="1"/>
  <c r="N19" i="1"/>
  <c r="N36" i="1"/>
  <c r="N87" i="1"/>
  <c r="AC84" i="1"/>
  <c r="AC63" i="1"/>
  <c r="AC51" i="1"/>
  <c r="AC41" i="1"/>
  <c r="F68" i="1"/>
  <c r="F44" i="1"/>
  <c r="N39" i="1"/>
  <c r="N37" i="1"/>
  <c r="N95" i="1"/>
  <c r="AC87" i="1"/>
  <c r="AC77" i="1"/>
  <c r="AC75" i="1"/>
  <c r="F89" i="1"/>
  <c r="F65" i="1"/>
  <c r="F41" i="1"/>
  <c r="U142" i="1"/>
  <c r="U154" i="1"/>
  <c r="N102" i="1"/>
  <c r="P102" i="1" s="1"/>
  <c r="O133" i="1"/>
  <c r="U134" i="1"/>
  <c r="D168" i="1"/>
  <c r="AA99" i="1"/>
  <c r="E99" i="1"/>
  <c r="K141" i="1"/>
  <c r="R149" i="1"/>
  <c r="Z149" i="1"/>
  <c r="AC164" i="1"/>
  <c r="M168" i="1"/>
  <c r="R168" i="1"/>
  <c r="N179" i="1"/>
  <c r="N147" i="1"/>
  <c r="P147" i="1" s="1"/>
  <c r="AA141" i="1"/>
  <c r="M99" i="1"/>
  <c r="N154" i="1"/>
  <c r="P154" i="1" s="1"/>
  <c r="R161" i="1"/>
  <c r="AA168" i="1"/>
  <c r="AC171" i="1"/>
  <c r="N177" i="1"/>
  <c r="Z99" i="1"/>
  <c r="Y141" i="1"/>
  <c r="Q133" i="1"/>
  <c r="W133" i="1"/>
  <c r="Y133" i="1"/>
  <c r="AC154" i="1"/>
  <c r="N138" i="1"/>
  <c r="P138" i="1" s="1"/>
  <c r="N134" i="1"/>
  <c r="P134" i="1" s="1"/>
  <c r="AC137" i="1"/>
  <c r="X133" i="1"/>
  <c r="K161" i="1"/>
  <c r="I161" i="1"/>
  <c r="N164" i="1"/>
  <c r="E161" i="1"/>
  <c r="AC162" i="1"/>
  <c r="AE162" i="1" s="1"/>
  <c r="S149" i="1"/>
  <c r="N151" i="1"/>
  <c r="AC138" i="1"/>
  <c r="L141" i="1"/>
  <c r="J141" i="1"/>
  <c r="J161" i="1"/>
  <c r="H161" i="1"/>
  <c r="F161" i="1"/>
  <c r="R99" i="1"/>
  <c r="U155" i="1"/>
  <c r="N139" i="1"/>
  <c r="P139" i="1" s="1"/>
  <c r="N135" i="1"/>
  <c r="P135" i="1" s="1"/>
  <c r="K133" i="1"/>
  <c r="AA133" i="1"/>
  <c r="N166" i="1"/>
  <c r="N162" i="1"/>
  <c r="K168" i="1"/>
  <c r="I168" i="1"/>
  <c r="N171" i="1"/>
  <c r="E168" i="1"/>
  <c r="J168" i="1"/>
  <c r="N172" i="1"/>
  <c r="F168" i="1"/>
  <c r="T133" i="1"/>
  <c r="N103" i="1"/>
  <c r="U139" i="1"/>
  <c r="S133" i="1"/>
  <c r="S141" i="1"/>
  <c r="Z141" i="1"/>
  <c r="N101" i="1"/>
  <c r="P101" i="1" s="1"/>
  <c r="Y153" i="1"/>
  <c r="X161" i="1"/>
  <c r="Z161" i="1"/>
  <c r="AC102" i="1"/>
  <c r="AC145" i="1"/>
  <c r="X141" i="1"/>
  <c r="T99" i="1"/>
  <c r="I141" i="1"/>
  <c r="N144" i="1"/>
  <c r="P144" i="1" s="1"/>
  <c r="E141" i="1"/>
  <c r="T161" i="1"/>
  <c r="AC165" i="1"/>
  <c r="Y161" i="1"/>
  <c r="K149" i="1"/>
  <c r="H141" i="1"/>
  <c r="F141" i="1"/>
  <c r="U164" i="1"/>
  <c r="AA161" i="1"/>
  <c r="V161" i="1"/>
  <c r="AC163" i="1"/>
  <c r="X168" i="1"/>
  <c r="Z168" i="1"/>
  <c r="AC144" i="1"/>
  <c r="U136" i="1"/>
  <c r="M133" i="1"/>
  <c r="I133" i="1"/>
  <c r="N136" i="1"/>
  <c r="P136" i="1" s="1"/>
  <c r="E133" i="1"/>
  <c r="AC139" i="1"/>
  <c r="Z133" i="1"/>
  <c r="M141" i="1"/>
  <c r="T168" i="1"/>
  <c r="AC173" i="1"/>
  <c r="AC172" i="1"/>
  <c r="Y168" i="1"/>
  <c r="Y99" i="1"/>
  <c r="AD168" i="1"/>
  <c r="AC170" i="1"/>
  <c r="AE170" i="1" s="1"/>
  <c r="AB168" i="1"/>
  <c r="N173" i="1"/>
  <c r="G168" i="1"/>
  <c r="H168" i="1"/>
  <c r="S161" i="1"/>
  <c r="D161" i="1"/>
  <c r="N165" i="1"/>
  <c r="G161" i="1"/>
  <c r="AC155" i="1"/>
  <c r="AC151" i="1"/>
  <c r="AC143" i="1"/>
  <c r="W141" i="1"/>
  <c r="U144" i="1"/>
  <c r="N145" i="1"/>
  <c r="P145" i="1" s="1"/>
  <c r="G141" i="1"/>
  <c r="N143" i="1"/>
  <c r="P143" i="1" s="1"/>
  <c r="AC135" i="1"/>
  <c r="V133" i="1"/>
  <c r="R133" i="1"/>
  <c r="N137" i="1"/>
  <c r="P137" i="1" s="1"/>
  <c r="G133" i="1"/>
  <c r="P124" i="1"/>
  <c r="P123" i="1"/>
  <c r="N116" i="1"/>
  <c r="P116" i="1" s="1"/>
  <c r="E113" i="1"/>
  <c r="E111" i="1" s="1"/>
  <c r="N114" i="1"/>
  <c r="F113" i="1"/>
  <c r="F111" i="1" s="1"/>
  <c r="P122" i="1"/>
  <c r="N117" i="1"/>
  <c r="P117" i="1" s="1"/>
  <c r="H113" i="1"/>
  <c r="H111" i="1" s="1"/>
  <c r="V8" i="1"/>
  <c r="X8" i="1"/>
  <c r="AA12" i="1"/>
  <c r="AC67" i="1"/>
  <c r="G99" i="1"/>
  <c r="L99" i="1"/>
  <c r="U20" i="1"/>
  <c r="T12" i="1"/>
  <c r="T8" i="1"/>
  <c r="O10" i="1"/>
  <c r="J10" i="1"/>
  <c r="G12" i="1"/>
  <c r="E10" i="1"/>
  <c r="I10" i="1"/>
  <c r="G8" i="1"/>
  <c r="J12" i="1"/>
  <c r="H10" i="1"/>
  <c r="F8" i="1"/>
  <c r="N61" i="1"/>
  <c r="N55" i="1"/>
  <c r="I12" i="1"/>
  <c r="E8" i="1"/>
  <c r="E12" i="1"/>
  <c r="M12" i="1"/>
  <c r="K10" i="1"/>
  <c r="I8" i="1"/>
  <c r="G10" i="1"/>
  <c r="N20" i="1"/>
  <c r="K12" i="1"/>
  <c r="AE195" i="1"/>
  <c r="AF195" i="1" s="1"/>
  <c r="AE201" i="1"/>
  <c r="AF201" i="1" s="1"/>
  <c r="AE115" i="1"/>
  <c r="N193" i="1"/>
  <c r="P194" i="1"/>
  <c r="P200" i="1"/>
  <c r="AE194" i="1"/>
  <c r="AE200" i="1"/>
  <c r="K210" i="1" l="1"/>
  <c r="K211" i="1"/>
  <c r="P173" i="1"/>
  <c r="P164" i="1"/>
  <c r="P169" i="1"/>
  <c r="P177" i="1"/>
  <c r="AF177" i="1" s="1"/>
  <c r="P163" i="1"/>
  <c r="P171" i="1"/>
  <c r="P170" i="1"/>
  <c r="P172" i="1"/>
  <c r="P165" i="1"/>
  <c r="P175" i="1"/>
  <c r="P179" i="1"/>
  <c r="P162" i="1"/>
  <c r="P166" i="1"/>
  <c r="P103" i="1"/>
  <c r="P99" i="1" s="1"/>
  <c r="U111" i="1"/>
  <c r="AJ111" i="1" s="1"/>
  <c r="P36" i="1"/>
  <c r="P24" i="1"/>
  <c r="P37" i="1"/>
  <c r="P71" i="1"/>
  <c r="P83" i="1"/>
  <c r="P96" i="1"/>
  <c r="P84" i="1"/>
  <c r="P23" i="1"/>
  <c r="P63" i="1"/>
  <c r="P28" i="1"/>
  <c r="P64" i="1"/>
  <c r="P49" i="1"/>
  <c r="P88" i="1"/>
  <c r="P19" i="1"/>
  <c r="P51" i="1"/>
  <c r="P55" i="1"/>
  <c r="P33" i="1"/>
  <c r="P32" i="1"/>
  <c r="O17" i="1"/>
  <c r="D10" i="1"/>
  <c r="P76" i="1"/>
  <c r="P93" i="1"/>
  <c r="P95" i="1"/>
  <c r="P27" i="1"/>
  <c r="P61" i="1"/>
  <c r="P45" i="1"/>
  <c r="P60" i="1"/>
  <c r="P79" i="1"/>
  <c r="P69" i="1"/>
  <c r="P47" i="1"/>
  <c r="P67" i="1"/>
  <c r="P43" i="1"/>
  <c r="P48" i="1"/>
  <c r="P91" i="1"/>
  <c r="P39" i="1"/>
  <c r="P85" i="1"/>
  <c r="P75" i="1"/>
  <c r="P31" i="1"/>
  <c r="P72" i="1"/>
  <c r="P52" i="1"/>
  <c r="P25" i="1"/>
  <c r="P35" i="1"/>
  <c r="P80" i="1"/>
  <c r="P57" i="1"/>
  <c r="P73" i="1"/>
  <c r="P87" i="1"/>
  <c r="P59" i="1"/>
  <c r="P97" i="1"/>
  <c r="P81" i="1"/>
  <c r="P40" i="1"/>
  <c r="P68" i="1"/>
  <c r="AE59" i="1"/>
  <c r="AE19" i="1"/>
  <c r="P15" i="1"/>
  <c r="V107" i="1"/>
  <c r="S12" i="1"/>
  <c r="AD107" i="1"/>
  <c r="AB107" i="1"/>
  <c r="AE36" i="1"/>
  <c r="W181" i="1"/>
  <c r="AF105" i="1"/>
  <c r="AE43" i="1"/>
  <c r="AE79" i="1"/>
  <c r="AB131" i="1"/>
  <c r="AB157" i="1" s="1"/>
  <c r="AE52" i="1"/>
  <c r="X107" i="1"/>
  <c r="AE55" i="1"/>
  <c r="AE73" i="1"/>
  <c r="AE31" i="1"/>
  <c r="Q181" i="1"/>
  <c r="D181" i="1"/>
  <c r="AE142" i="1"/>
  <c r="AF142" i="1" s="1"/>
  <c r="K107" i="1"/>
  <c r="AE138" i="1"/>
  <c r="AF138" i="1" s="1"/>
  <c r="AE172" i="1"/>
  <c r="AA131" i="1"/>
  <c r="AA157" i="1" s="1"/>
  <c r="AE136" i="1"/>
  <c r="AF136" i="1" s="1"/>
  <c r="AE165" i="1"/>
  <c r="AF116" i="1"/>
  <c r="AE151" i="1"/>
  <c r="O131" i="1"/>
  <c r="O157" i="1" s="1"/>
  <c r="AE169" i="1"/>
  <c r="M107" i="1"/>
  <c r="D131" i="1"/>
  <c r="D157" i="1" s="1"/>
  <c r="J107" i="1"/>
  <c r="AE101" i="1"/>
  <c r="AF101" i="1" s="1"/>
  <c r="R181" i="1"/>
  <c r="AE103" i="1"/>
  <c r="H131" i="1"/>
  <c r="H157" i="1" s="1"/>
  <c r="Q107" i="1"/>
  <c r="O181" i="1"/>
  <c r="M181" i="1"/>
  <c r="AE166" i="1"/>
  <c r="AE175" i="1"/>
  <c r="AE137" i="1"/>
  <c r="AF137" i="1" s="1"/>
  <c r="AE173" i="1"/>
  <c r="AF173" i="1" s="1"/>
  <c r="W107" i="1"/>
  <c r="U168" i="1"/>
  <c r="AJ168" i="1" s="1"/>
  <c r="AD131" i="1"/>
  <c r="AD157" i="1" s="1"/>
  <c r="AE139" i="1"/>
  <c r="AF139" i="1" s="1"/>
  <c r="AC111" i="1"/>
  <c r="AK111" i="1" s="1"/>
  <c r="AB181" i="1"/>
  <c r="Y131" i="1"/>
  <c r="Y157" i="1" s="1"/>
  <c r="Z131" i="1"/>
  <c r="Z157" i="1" s="1"/>
  <c r="AF117" i="1"/>
  <c r="AF122" i="1"/>
  <c r="AE150" i="1"/>
  <c r="U153" i="1"/>
  <c r="AF123" i="1"/>
  <c r="AF124" i="1"/>
  <c r="AJ113" i="1"/>
  <c r="AE179" i="1"/>
  <c r="X181" i="1"/>
  <c r="U161" i="1"/>
  <c r="AJ161" i="1" s="1"/>
  <c r="S181" i="1"/>
  <c r="AF147" i="1"/>
  <c r="H107" i="1"/>
  <c r="I107" i="1"/>
  <c r="V181" i="1"/>
  <c r="U99" i="1"/>
  <c r="AJ99" i="1" s="1"/>
  <c r="R131" i="1"/>
  <c r="R157" i="1" s="1"/>
  <c r="AD181" i="1"/>
  <c r="AE145" i="1"/>
  <c r="AF145" i="1" s="1"/>
  <c r="F131" i="1"/>
  <c r="F157" i="1" s="1"/>
  <c r="AC99" i="1"/>
  <c r="AK99" i="1" s="1"/>
  <c r="L181" i="1"/>
  <c r="AE134" i="1"/>
  <c r="AF134" i="1" s="1"/>
  <c r="Z107" i="1"/>
  <c r="Q131" i="1"/>
  <c r="Q157" i="1" s="1"/>
  <c r="J131" i="1"/>
  <c r="J157" i="1" s="1"/>
  <c r="AC161" i="1"/>
  <c r="AK161" i="1" s="1"/>
  <c r="I131" i="1"/>
  <c r="I157" i="1" s="1"/>
  <c r="S131" i="1"/>
  <c r="S157" i="1" s="1"/>
  <c r="L131" i="1"/>
  <c r="L157" i="1" s="1"/>
  <c r="N153" i="1"/>
  <c r="AH153" i="1" s="1"/>
  <c r="N149" i="1"/>
  <c r="AH149" i="1" s="1"/>
  <c r="AE154" i="1"/>
  <c r="AC149" i="1"/>
  <c r="AK149" i="1" s="1"/>
  <c r="T131" i="1"/>
  <c r="T157" i="1" s="1"/>
  <c r="R107" i="1"/>
  <c r="AE97" i="1"/>
  <c r="AE93" i="1"/>
  <c r="AE87" i="1"/>
  <c r="AE84" i="1"/>
  <c r="AE81" i="1"/>
  <c r="AE69" i="1"/>
  <c r="AE51" i="1"/>
  <c r="AE49" i="1"/>
  <c r="AE25" i="1"/>
  <c r="P53" i="1"/>
  <c r="AE72" i="1"/>
  <c r="AE91" i="1"/>
  <c r="AE56" i="1"/>
  <c r="AE64" i="1"/>
  <c r="AE76" i="1"/>
  <c r="AE40" i="1"/>
  <c r="AE57" i="1"/>
  <c r="AE61" i="1"/>
  <c r="AE60" i="1"/>
  <c r="P41" i="1"/>
  <c r="AE85" i="1"/>
  <c r="AE75" i="1"/>
  <c r="AE63" i="1"/>
  <c r="AE88" i="1"/>
  <c r="AE37" i="1"/>
  <c r="AE89" i="1"/>
  <c r="AE21" i="1"/>
  <c r="AE96" i="1"/>
  <c r="AE47" i="1"/>
  <c r="AE39" i="1"/>
  <c r="AE28" i="1"/>
  <c r="AE44" i="1"/>
  <c r="AE80" i="1"/>
  <c r="AE53" i="1"/>
  <c r="P65" i="1"/>
  <c r="AE27" i="1"/>
  <c r="AE33" i="1"/>
  <c r="AE83" i="1"/>
  <c r="P77" i="1"/>
  <c r="AE24" i="1"/>
  <c r="AE15" i="1"/>
  <c r="AE48" i="1"/>
  <c r="AE71" i="1"/>
  <c r="P56" i="1"/>
  <c r="AE45" i="1"/>
  <c r="D107" i="1"/>
  <c r="AE65" i="1"/>
  <c r="U8" i="1"/>
  <c r="AE17" i="1"/>
  <c r="U10" i="1"/>
  <c r="E107" i="1"/>
  <c r="K131" i="1"/>
  <c r="K157" i="1" s="1"/>
  <c r="AE29" i="1"/>
  <c r="AE164" i="1"/>
  <c r="AF164" i="1" s="1"/>
  <c r="AE35" i="1"/>
  <c r="AE32" i="1"/>
  <c r="AE95" i="1"/>
  <c r="Y107" i="1"/>
  <c r="U149" i="1"/>
  <c r="F12" i="1"/>
  <c r="Y181" i="1"/>
  <c r="P89" i="1"/>
  <c r="AC12" i="1"/>
  <c r="AE68" i="1"/>
  <c r="AE77" i="1"/>
  <c r="P151" i="1"/>
  <c r="V131" i="1"/>
  <c r="V157" i="1" s="1"/>
  <c r="L107" i="1"/>
  <c r="AC8" i="1"/>
  <c r="U12" i="1"/>
  <c r="P44" i="1"/>
  <c r="P92" i="1"/>
  <c r="AE41" i="1"/>
  <c r="AC10" i="1"/>
  <c r="AE92" i="1"/>
  <c r="P29" i="1"/>
  <c r="AE23" i="1"/>
  <c r="AE67" i="1"/>
  <c r="AE16" i="1"/>
  <c r="N8" i="1"/>
  <c r="AE163" i="1"/>
  <c r="AA181" i="1"/>
  <c r="AC133" i="1"/>
  <c r="AK133" i="1" s="1"/>
  <c r="AE102" i="1"/>
  <c r="AF102" i="1" s="1"/>
  <c r="M131" i="1"/>
  <c r="M157" i="1" s="1"/>
  <c r="E181" i="1"/>
  <c r="T107" i="1"/>
  <c r="AA107" i="1"/>
  <c r="F181" i="1"/>
  <c r="I181" i="1"/>
  <c r="AE135" i="1"/>
  <c r="AF135" i="1" s="1"/>
  <c r="AC153" i="1"/>
  <c r="AK153" i="1" s="1"/>
  <c r="T181" i="1"/>
  <c r="AE171" i="1"/>
  <c r="H181" i="1"/>
  <c r="K181" i="1"/>
  <c r="G107" i="1"/>
  <c r="W131" i="1"/>
  <c r="W157" i="1" s="1"/>
  <c r="G181" i="1"/>
  <c r="Z181" i="1"/>
  <c r="E131" i="1"/>
  <c r="E157" i="1" s="1"/>
  <c r="J181" i="1"/>
  <c r="X131" i="1"/>
  <c r="X157" i="1" s="1"/>
  <c r="AE144" i="1"/>
  <c r="AF144" i="1" s="1"/>
  <c r="AC141" i="1"/>
  <c r="AK141" i="1" s="1"/>
  <c r="U133" i="1"/>
  <c r="AJ133" i="1" s="1"/>
  <c r="N99" i="1"/>
  <c r="AC168" i="1"/>
  <c r="AK168" i="1" s="1"/>
  <c r="AE143" i="1"/>
  <c r="AF143" i="1" s="1"/>
  <c r="N168" i="1"/>
  <c r="N161" i="1"/>
  <c r="AE155" i="1"/>
  <c r="U141" i="1"/>
  <c r="P141" i="1"/>
  <c r="G131" i="1"/>
  <c r="G157" i="1" s="1"/>
  <c r="N141" i="1"/>
  <c r="AH141" i="1" s="1"/>
  <c r="N133" i="1"/>
  <c r="AH133" i="1" s="1"/>
  <c r="P114" i="1"/>
  <c r="N113" i="1"/>
  <c r="P16" i="1"/>
  <c r="P21" i="1"/>
  <c r="AE20" i="1"/>
  <c r="F10" i="1"/>
  <c r="N12" i="1"/>
  <c r="N10" i="1"/>
  <c r="P133" i="1"/>
  <c r="AI193" i="1"/>
  <c r="AF194" i="1"/>
  <c r="P193" i="1"/>
  <c r="P153" i="1"/>
  <c r="AE193" i="1"/>
  <c r="AL193" i="1"/>
  <c r="AE113" i="1"/>
  <c r="AF115" i="1"/>
  <c r="AE199" i="1"/>
  <c r="AL199" i="1"/>
  <c r="AI199" i="1"/>
  <c r="AF200" i="1"/>
  <c r="P199" i="1"/>
  <c r="AF166" i="1" l="1"/>
  <c r="AF172" i="1"/>
  <c r="AF179" i="1"/>
  <c r="AF165" i="1"/>
  <c r="AF103" i="1"/>
  <c r="AF99" i="1" s="1"/>
  <c r="AF170" i="1"/>
  <c r="AF163" i="1"/>
  <c r="P168" i="1"/>
  <c r="AH168" i="1"/>
  <c r="P161" i="1"/>
  <c r="AI161" i="1" s="1"/>
  <c r="AF162" i="1"/>
  <c r="AF175" i="1"/>
  <c r="AF169" i="1"/>
  <c r="O12" i="1"/>
  <c r="O107" i="1" s="1"/>
  <c r="AJ153" i="1"/>
  <c r="AH99" i="1"/>
  <c r="AJ149" i="1"/>
  <c r="AF150" i="1"/>
  <c r="AF155" i="1"/>
  <c r="AF154" i="1"/>
  <c r="AF51" i="1"/>
  <c r="P51" i="4" s="1"/>
  <c r="AF59" i="1"/>
  <c r="P59" i="4" s="1"/>
  <c r="AF49" i="1"/>
  <c r="AF43" i="1"/>
  <c r="AE43" i="4" s="1"/>
  <c r="L205" i="1"/>
  <c r="AF95" i="1"/>
  <c r="AE95" i="4" s="1"/>
  <c r="X205" i="1"/>
  <c r="AF23" i="1"/>
  <c r="P23" i="4" s="1"/>
  <c r="D205" i="1"/>
  <c r="G205" i="1"/>
  <c r="AF24" i="1"/>
  <c r="AE24" i="4" s="1"/>
  <c r="AF96" i="1"/>
  <c r="AF40" i="1"/>
  <c r="AF84" i="1"/>
  <c r="AF45" i="1"/>
  <c r="AA205" i="1"/>
  <c r="M205" i="1"/>
  <c r="AF83" i="1"/>
  <c r="P83" i="4" s="1"/>
  <c r="AF64" i="1"/>
  <c r="P64" i="4" s="1"/>
  <c r="AF93" i="1"/>
  <c r="I205" i="1"/>
  <c r="AF36" i="1"/>
  <c r="P36" i="4" s="1"/>
  <c r="V205" i="1"/>
  <c r="AF32" i="1"/>
  <c r="AE32" i="4" s="1"/>
  <c r="AF80" i="1"/>
  <c r="AE80" i="4" s="1"/>
  <c r="AF85" i="1"/>
  <c r="AF52" i="1"/>
  <c r="AF71" i="1"/>
  <c r="AE71" i="4" s="1"/>
  <c r="AF19" i="1"/>
  <c r="P19" i="4" s="1"/>
  <c r="AF39" i="1"/>
  <c r="AE39" i="4" s="1"/>
  <c r="AF69" i="1"/>
  <c r="AF81" i="1"/>
  <c r="W205" i="1"/>
  <c r="K205" i="1"/>
  <c r="AF33" i="1"/>
  <c r="AB205" i="1"/>
  <c r="Q205" i="1"/>
  <c r="AF67" i="1"/>
  <c r="P67" i="4" s="1"/>
  <c r="AF25" i="1"/>
  <c r="AF35" i="1"/>
  <c r="AE35" i="4" s="1"/>
  <c r="AF28" i="1"/>
  <c r="P28" i="4" s="1"/>
  <c r="AF60" i="1"/>
  <c r="AE60" i="4" s="1"/>
  <c r="AF79" i="1"/>
  <c r="AF47" i="1"/>
  <c r="P47" i="4" s="1"/>
  <c r="J205" i="1"/>
  <c r="E205" i="1"/>
  <c r="AF76" i="1"/>
  <c r="AF87" i="1"/>
  <c r="AE87" i="4" s="1"/>
  <c r="AF37" i="1"/>
  <c r="AF97" i="1"/>
  <c r="H205" i="1"/>
  <c r="AF31" i="1"/>
  <c r="P31" i="4" s="1"/>
  <c r="AF27" i="1"/>
  <c r="P27" i="4" s="1"/>
  <c r="AF88" i="1"/>
  <c r="P88" i="4" s="1"/>
  <c r="AF91" i="1"/>
  <c r="AE91" i="4" s="1"/>
  <c r="R205" i="1"/>
  <c r="Z205" i="1"/>
  <c r="AF73" i="1"/>
  <c r="AD205" i="1"/>
  <c r="AF75" i="1"/>
  <c r="AE75" i="4" s="1"/>
  <c r="T205" i="1"/>
  <c r="AF68" i="1"/>
  <c r="AF48" i="1"/>
  <c r="P48" i="4" s="1"/>
  <c r="AF61" i="1"/>
  <c r="AF57" i="1"/>
  <c r="Y205" i="1"/>
  <c r="AF63" i="1"/>
  <c r="AF72" i="1"/>
  <c r="P72" i="4" s="1"/>
  <c r="AF55" i="1"/>
  <c r="P55" i="4" s="1"/>
  <c r="S107" i="1"/>
  <c r="P17" i="1"/>
  <c r="AF17" i="1" s="1"/>
  <c r="P8" i="1"/>
  <c r="AI8" i="1" s="1"/>
  <c r="AK10" i="1"/>
  <c r="AF15" i="1"/>
  <c r="P15" i="4" s="1"/>
  <c r="AK12" i="1"/>
  <c r="F107" i="1"/>
  <c r="AH10" i="1"/>
  <c r="AJ10" i="1"/>
  <c r="AJ12" i="1"/>
  <c r="AH8" i="1"/>
  <c r="AK8" i="1"/>
  <c r="AJ8" i="1"/>
  <c r="AI153" i="1"/>
  <c r="AF151" i="1"/>
  <c r="AE99" i="1"/>
  <c r="AL99" i="1" s="1"/>
  <c r="AE168" i="1"/>
  <c r="AL168" i="1" s="1"/>
  <c r="U181" i="1"/>
  <c r="AE149" i="1"/>
  <c r="P149" i="1"/>
  <c r="AE141" i="1"/>
  <c r="AL141" i="1" s="1"/>
  <c r="AF53" i="1"/>
  <c r="AF56" i="1"/>
  <c r="AE56" i="4" s="1"/>
  <c r="AF89" i="1"/>
  <c r="AF21" i="1"/>
  <c r="AF44" i="1"/>
  <c r="AE44" i="4" s="1"/>
  <c r="AF65" i="1"/>
  <c r="AF77" i="1"/>
  <c r="U107" i="1"/>
  <c r="AC107" i="1"/>
  <c r="AE8" i="1"/>
  <c r="AF29" i="1"/>
  <c r="AE161" i="1"/>
  <c r="AL161" i="1" s="1"/>
  <c r="AF171" i="1"/>
  <c r="AE12" i="1"/>
  <c r="AE10" i="1"/>
  <c r="AF92" i="1"/>
  <c r="AF41" i="1"/>
  <c r="AF16" i="1"/>
  <c r="AE16" i="4" s="1"/>
  <c r="N107" i="1"/>
  <c r="AF141" i="1"/>
  <c r="AF133" i="1"/>
  <c r="AC131" i="1"/>
  <c r="AK131" i="1" s="1"/>
  <c r="AE133" i="1"/>
  <c r="AL133" i="1" s="1"/>
  <c r="N131" i="1"/>
  <c r="AH131" i="1" s="1"/>
  <c r="AI99" i="1"/>
  <c r="AC181" i="1"/>
  <c r="AH161" i="1"/>
  <c r="N181" i="1"/>
  <c r="AE153" i="1"/>
  <c r="AJ141" i="1"/>
  <c r="U131" i="1"/>
  <c r="AI141" i="1"/>
  <c r="AH113" i="1"/>
  <c r="N111" i="1"/>
  <c r="AF114" i="1"/>
  <c r="AF113" i="1" s="1"/>
  <c r="P113" i="1"/>
  <c r="P20" i="1"/>
  <c r="AH12" i="1"/>
  <c r="AF193" i="1"/>
  <c r="AM193" i="1"/>
  <c r="AE111" i="1"/>
  <c r="AL113" i="1"/>
  <c r="P131" i="1"/>
  <c r="AI133" i="1"/>
  <c r="AF199" i="1"/>
  <c r="AM199" i="1"/>
  <c r="P91" i="4" l="1"/>
  <c r="P87" i="4"/>
  <c r="AE83" i="4"/>
  <c r="AE67" i="4"/>
  <c r="AE59" i="4"/>
  <c r="AE51" i="4"/>
  <c r="P43" i="4"/>
  <c r="P71" i="4"/>
  <c r="P181" i="1"/>
  <c r="P60" i="4"/>
  <c r="AE48" i="4"/>
  <c r="AE27" i="4"/>
  <c r="AF79" i="4"/>
  <c r="S79" i="4"/>
  <c r="Q79" i="4"/>
  <c r="AA79" i="4"/>
  <c r="Y79" i="4"/>
  <c r="T79" i="4"/>
  <c r="J79" i="4"/>
  <c r="H79" i="4"/>
  <c r="X79" i="4"/>
  <c r="O79" i="4"/>
  <c r="AB79" i="4"/>
  <c r="M79" i="4"/>
  <c r="V79" i="4"/>
  <c r="L79" i="4"/>
  <c r="I79" i="4"/>
  <c r="Z79" i="4"/>
  <c r="W79" i="4"/>
  <c r="E79" i="4"/>
  <c r="F79" i="4"/>
  <c r="AD79" i="4"/>
  <c r="D79" i="4"/>
  <c r="G79" i="4"/>
  <c r="R79" i="4"/>
  <c r="K79" i="4"/>
  <c r="AC79" i="4"/>
  <c r="N79" i="4"/>
  <c r="U79" i="4"/>
  <c r="P95" i="4"/>
  <c r="AF83" i="4"/>
  <c r="S83" i="4"/>
  <c r="J83" i="4"/>
  <c r="AD83" i="4"/>
  <c r="H83" i="4"/>
  <c r="O83" i="4"/>
  <c r="AB83" i="4"/>
  <c r="M83" i="4"/>
  <c r="X83" i="4"/>
  <c r="L83" i="4"/>
  <c r="I83" i="4"/>
  <c r="V83" i="4"/>
  <c r="R83" i="4"/>
  <c r="AA83" i="4"/>
  <c r="Z83" i="4"/>
  <c r="Y83" i="4"/>
  <c r="E83" i="4"/>
  <c r="Q83" i="4"/>
  <c r="F83" i="4"/>
  <c r="D83" i="4"/>
  <c r="T83" i="4"/>
  <c r="W83" i="4"/>
  <c r="G83" i="4"/>
  <c r="K83" i="4"/>
  <c r="N83" i="4"/>
  <c r="U83" i="4"/>
  <c r="AC83" i="4"/>
  <c r="AF43" i="4"/>
  <c r="S43" i="4"/>
  <c r="M43" i="4"/>
  <c r="Z43" i="4"/>
  <c r="R43" i="4"/>
  <c r="G43" i="4"/>
  <c r="AD43" i="4"/>
  <c r="D43" i="4"/>
  <c r="T43" i="4"/>
  <c r="W43" i="4"/>
  <c r="Q43" i="4"/>
  <c r="V43" i="4"/>
  <c r="I43" i="4"/>
  <c r="F43" i="4"/>
  <c r="Y43" i="4"/>
  <c r="O43" i="4"/>
  <c r="AA43" i="4"/>
  <c r="K43" i="4"/>
  <c r="X43" i="4"/>
  <c r="H43" i="4"/>
  <c r="E43" i="4"/>
  <c r="AB43" i="4"/>
  <c r="L43" i="4"/>
  <c r="J43" i="4"/>
  <c r="AC43" i="4"/>
  <c r="N43" i="4"/>
  <c r="U43" i="4"/>
  <c r="AE79" i="4"/>
  <c r="AF63" i="4"/>
  <c r="S63" i="4"/>
  <c r="D63" i="4"/>
  <c r="F63" i="4"/>
  <c r="H63" i="4"/>
  <c r="J63" i="4"/>
  <c r="V63" i="4"/>
  <c r="O63" i="4"/>
  <c r="K63" i="4"/>
  <c r="E63" i="4"/>
  <c r="X63" i="4"/>
  <c r="Q63" i="4"/>
  <c r="AB63" i="4"/>
  <c r="L63" i="4"/>
  <c r="I63" i="4"/>
  <c r="T63" i="4"/>
  <c r="M63" i="4"/>
  <c r="Y63" i="4"/>
  <c r="AD63" i="4"/>
  <c r="G63" i="4"/>
  <c r="Z63" i="4"/>
  <c r="W63" i="4"/>
  <c r="AA63" i="4"/>
  <c r="R63" i="4"/>
  <c r="AC63" i="4"/>
  <c r="N63" i="4"/>
  <c r="U63" i="4"/>
  <c r="AF91" i="4"/>
  <c r="S91" i="4"/>
  <c r="Y91" i="4"/>
  <c r="X91" i="4"/>
  <c r="AB91" i="4"/>
  <c r="F91" i="4"/>
  <c r="O91" i="4"/>
  <c r="E91" i="4"/>
  <c r="V91" i="4"/>
  <c r="R91" i="4"/>
  <c r="H91" i="4"/>
  <c r="Z91" i="4"/>
  <c r="W91" i="4"/>
  <c r="M91" i="4"/>
  <c r="J91" i="4"/>
  <c r="Q91" i="4"/>
  <c r="L91" i="4"/>
  <c r="AD91" i="4"/>
  <c r="G91" i="4"/>
  <c r="I91" i="4"/>
  <c r="K91" i="4"/>
  <c r="T91" i="4"/>
  <c r="AA91" i="4"/>
  <c r="D91" i="4"/>
  <c r="AC91" i="4"/>
  <c r="N91" i="4"/>
  <c r="U91" i="4"/>
  <c r="AF55" i="4"/>
  <c r="S55" i="4"/>
  <c r="W55" i="4"/>
  <c r="F55" i="4"/>
  <c r="G55" i="4"/>
  <c r="Q55" i="4"/>
  <c r="J55" i="4"/>
  <c r="I55" i="4"/>
  <c r="Y55" i="4"/>
  <c r="K55" i="4"/>
  <c r="AA55" i="4"/>
  <c r="M55" i="4"/>
  <c r="O55" i="4"/>
  <c r="H55" i="4"/>
  <c r="X55" i="4"/>
  <c r="AB55" i="4"/>
  <c r="T55" i="4"/>
  <c r="D55" i="4"/>
  <c r="L55" i="4"/>
  <c r="E55" i="4"/>
  <c r="R55" i="4"/>
  <c r="V55" i="4"/>
  <c r="Z55" i="4"/>
  <c r="AD55" i="4"/>
  <c r="U55" i="4"/>
  <c r="N55" i="4"/>
  <c r="AC55" i="4"/>
  <c r="AF19" i="4"/>
  <c r="S19" i="4"/>
  <c r="D19" i="4"/>
  <c r="R19" i="4"/>
  <c r="X19" i="4"/>
  <c r="AB19" i="4"/>
  <c r="AD19" i="4"/>
  <c r="V19" i="4"/>
  <c r="O19" i="4"/>
  <c r="Z19" i="4"/>
  <c r="K19" i="4"/>
  <c r="J19" i="4"/>
  <c r="Y19" i="4"/>
  <c r="W19" i="4"/>
  <c r="G19" i="4"/>
  <c r="M19" i="4"/>
  <c r="L19" i="4"/>
  <c r="F19" i="4"/>
  <c r="I19" i="4"/>
  <c r="T19" i="4"/>
  <c r="E19" i="4"/>
  <c r="H19" i="4"/>
  <c r="Q19" i="4"/>
  <c r="AA19" i="4"/>
  <c r="U19" i="4"/>
  <c r="AC19" i="4"/>
  <c r="N19" i="4"/>
  <c r="AF31" i="4"/>
  <c r="S31" i="4"/>
  <c r="K31" i="4"/>
  <c r="AB31" i="4"/>
  <c r="AD31" i="4"/>
  <c r="V31" i="4"/>
  <c r="F31" i="4"/>
  <c r="Z31" i="4"/>
  <c r="R31" i="4"/>
  <c r="L31" i="4"/>
  <c r="M31" i="4"/>
  <c r="Q31" i="4"/>
  <c r="J31" i="4"/>
  <c r="T31" i="4"/>
  <c r="W31" i="4"/>
  <c r="Y31" i="4"/>
  <c r="G31" i="4"/>
  <c r="H31" i="4"/>
  <c r="O31" i="4"/>
  <c r="D31" i="4"/>
  <c r="AA31" i="4"/>
  <c r="I31" i="4"/>
  <c r="E31" i="4"/>
  <c r="X31" i="4"/>
  <c r="U31" i="4"/>
  <c r="N31" i="4"/>
  <c r="AC31" i="4"/>
  <c r="AF15" i="4"/>
  <c r="R15" i="4"/>
  <c r="O15" i="4"/>
  <c r="H15" i="4"/>
  <c r="X15" i="4"/>
  <c r="T15" i="4"/>
  <c r="AB15" i="4"/>
  <c r="J15" i="4"/>
  <c r="D15" i="4"/>
  <c r="V15" i="4"/>
  <c r="Z15" i="4"/>
  <c r="W15" i="4"/>
  <c r="G15" i="4"/>
  <c r="Q15" i="4"/>
  <c r="F15" i="4"/>
  <c r="I15" i="4"/>
  <c r="AA15" i="4"/>
  <c r="E15" i="4"/>
  <c r="Y15" i="4"/>
  <c r="AD15" i="4"/>
  <c r="K15" i="4"/>
  <c r="M15" i="4"/>
  <c r="S15" i="4"/>
  <c r="L15" i="4"/>
  <c r="N15" i="4"/>
  <c r="U15" i="4"/>
  <c r="AC15" i="4"/>
  <c r="AF59" i="4"/>
  <c r="T59" i="4"/>
  <c r="F59" i="4"/>
  <c r="S59" i="4"/>
  <c r="D59" i="4"/>
  <c r="M59" i="4"/>
  <c r="I59" i="4"/>
  <c r="AD59" i="4"/>
  <c r="J59" i="4"/>
  <c r="W59" i="4"/>
  <c r="L59" i="4"/>
  <c r="O59" i="4"/>
  <c r="G59" i="4"/>
  <c r="AB59" i="4"/>
  <c r="X59" i="4"/>
  <c r="Q59" i="4"/>
  <c r="K59" i="4"/>
  <c r="Z59" i="4"/>
  <c r="E59" i="4"/>
  <c r="Y59" i="4"/>
  <c r="H59" i="4"/>
  <c r="V59" i="4"/>
  <c r="AA59" i="4"/>
  <c r="R59" i="4"/>
  <c r="N59" i="4"/>
  <c r="AC59" i="4"/>
  <c r="U59" i="4"/>
  <c r="P16" i="4"/>
  <c r="AE63" i="4"/>
  <c r="AF47" i="4"/>
  <c r="S47" i="4"/>
  <c r="Q47" i="4"/>
  <c r="F47" i="4"/>
  <c r="L47" i="4"/>
  <c r="G47" i="4"/>
  <c r="T47" i="4"/>
  <c r="AD47" i="4"/>
  <c r="D47" i="4"/>
  <c r="O47" i="4"/>
  <c r="W47" i="4"/>
  <c r="H47" i="4"/>
  <c r="Z47" i="4"/>
  <c r="M47" i="4"/>
  <c r="I47" i="4"/>
  <c r="AB47" i="4"/>
  <c r="X47" i="4"/>
  <c r="Y47" i="4"/>
  <c r="E47" i="4"/>
  <c r="R47" i="4"/>
  <c r="K47" i="4"/>
  <c r="J47" i="4"/>
  <c r="V47" i="4"/>
  <c r="AA47" i="4"/>
  <c r="AC47" i="4"/>
  <c r="U47" i="4"/>
  <c r="N47" i="4"/>
  <c r="AF23" i="4"/>
  <c r="S23" i="4"/>
  <c r="AB23" i="4"/>
  <c r="M23" i="4"/>
  <c r="X23" i="4"/>
  <c r="L23" i="4"/>
  <c r="T23" i="4"/>
  <c r="V23" i="4"/>
  <c r="D23" i="4"/>
  <c r="AA23" i="4"/>
  <c r="J23" i="4"/>
  <c r="E23" i="4"/>
  <c r="R23" i="4"/>
  <c r="F23" i="4"/>
  <c r="AD23" i="4"/>
  <c r="G23" i="4"/>
  <c r="O23" i="4"/>
  <c r="Z23" i="4"/>
  <c r="I23" i="4"/>
  <c r="W23" i="4"/>
  <c r="K23" i="4"/>
  <c r="H23" i="4"/>
  <c r="Y23" i="4"/>
  <c r="Q23" i="4"/>
  <c r="N23" i="4"/>
  <c r="U23" i="4"/>
  <c r="AC23" i="4"/>
  <c r="AF27" i="4"/>
  <c r="S27" i="4"/>
  <c r="G27" i="4"/>
  <c r="AB27" i="4"/>
  <c r="I27" i="4"/>
  <c r="M27" i="4"/>
  <c r="Z27" i="4"/>
  <c r="Q27" i="4"/>
  <c r="W27" i="4"/>
  <c r="H27" i="4"/>
  <c r="D27" i="4"/>
  <c r="T27" i="4"/>
  <c r="L27" i="4"/>
  <c r="AA27" i="4"/>
  <c r="K27" i="4"/>
  <c r="E27" i="4"/>
  <c r="O27" i="4"/>
  <c r="V27" i="4"/>
  <c r="F27" i="4"/>
  <c r="X27" i="4"/>
  <c r="J27" i="4"/>
  <c r="Y27" i="4"/>
  <c r="AD27" i="4"/>
  <c r="R27" i="4"/>
  <c r="U27" i="4"/>
  <c r="AC27" i="4"/>
  <c r="N27" i="4"/>
  <c r="AE88" i="4"/>
  <c r="AF35" i="4"/>
  <c r="S35" i="4"/>
  <c r="T35" i="4"/>
  <c r="J35" i="4"/>
  <c r="D35" i="4"/>
  <c r="V35" i="4"/>
  <c r="AA35" i="4"/>
  <c r="K35" i="4"/>
  <c r="H35" i="4"/>
  <c r="L35" i="4"/>
  <c r="Z35" i="4"/>
  <c r="AD35" i="4"/>
  <c r="E35" i="4"/>
  <c r="M35" i="4"/>
  <c r="O35" i="4"/>
  <c r="F35" i="4"/>
  <c r="W35" i="4"/>
  <c r="R35" i="4"/>
  <c r="G35" i="4"/>
  <c r="AB35" i="4"/>
  <c r="Y35" i="4"/>
  <c r="X35" i="4"/>
  <c r="Q35" i="4"/>
  <c r="I35" i="4"/>
  <c r="U35" i="4"/>
  <c r="AC35" i="4"/>
  <c r="N35" i="4"/>
  <c r="AF71" i="4"/>
  <c r="S71" i="4"/>
  <c r="E71" i="4"/>
  <c r="Q71" i="4"/>
  <c r="I71" i="4"/>
  <c r="M71" i="4"/>
  <c r="W71" i="4"/>
  <c r="AD71" i="4"/>
  <c r="O71" i="4"/>
  <c r="L71" i="4"/>
  <c r="J71" i="4"/>
  <c r="AB71" i="4"/>
  <c r="X71" i="4"/>
  <c r="R71" i="4"/>
  <c r="Z71" i="4"/>
  <c r="V71" i="4"/>
  <c r="AA71" i="4"/>
  <c r="Y71" i="4"/>
  <c r="K71" i="4"/>
  <c r="D71" i="4"/>
  <c r="F71" i="4"/>
  <c r="T71" i="4"/>
  <c r="G71" i="4"/>
  <c r="H71" i="4"/>
  <c r="N71" i="4"/>
  <c r="AC71" i="4"/>
  <c r="U71" i="4"/>
  <c r="AF51" i="4"/>
  <c r="S51" i="4"/>
  <c r="D51" i="4"/>
  <c r="E51" i="4"/>
  <c r="AA51" i="4"/>
  <c r="Q51" i="4"/>
  <c r="V51" i="4"/>
  <c r="R51" i="4"/>
  <c r="L51" i="4"/>
  <c r="F51" i="4"/>
  <c r="O51" i="4"/>
  <c r="I51" i="4"/>
  <c r="K51" i="4"/>
  <c r="X51" i="4"/>
  <c r="AB51" i="4"/>
  <c r="M51" i="4"/>
  <c r="Y51" i="4"/>
  <c r="AD51" i="4"/>
  <c r="G51" i="4"/>
  <c r="J51" i="4"/>
  <c r="H51" i="4"/>
  <c r="T51" i="4"/>
  <c r="Z51" i="4"/>
  <c r="W51" i="4"/>
  <c r="N51" i="4"/>
  <c r="AC51" i="4"/>
  <c r="U51" i="4"/>
  <c r="P63" i="4"/>
  <c r="AE31" i="4"/>
  <c r="P79" i="4"/>
  <c r="P35" i="4"/>
  <c r="AE36" i="4"/>
  <c r="AE15" i="4"/>
  <c r="AE47" i="4"/>
  <c r="AE19" i="4"/>
  <c r="AF39" i="4"/>
  <c r="S39" i="4"/>
  <c r="H39" i="4"/>
  <c r="Z39" i="4"/>
  <c r="W39" i="4"/>
  <c r="I39" i="4"/>
  <c r="F39" i="4"/>
  <c r="J39" i="4"/>
  <c r="AA39" i="4"/>
  <c r="T39" i="4"/>
  <c r="K39" i="4"/>
  <c r="O39" i="4"/>
  <c r="D39" i="4"/>
  <c r="L39" i="4"/>
  <c r="V39" i="4"/>
  <c r="Q39" i="4"/>
  <c r="E39" i="4"/>
  <c r="Y39" i="4"/>
  <c r="X39" i="4"/>
  <c r="AD39" i="4"/>
  <c r="M39" i="4"/>
  <c r="AB39" i="4"/>
  <c r="G39" i="4"/>
  <c r="R39" i="4"/>
  <c r="N39" i="4"/>
  <c r="AC39" i="4"/>
  <c r="U39" i="4"/>
  <c r="AF95" i="4"/>
  <c r="S95" i="4"/>
  <c r="AB95" i="4"/>
  <c r="X95" i="4"/>
  <c r="Z95" i="4"/>
  <c r="O95" i="4"/>
  <c r="E95" i="4"/>
  <c r="V95" i="4"/>
  <c r="AA95" i="4"/>
  <c r="I95" i="4"/>
  <c r="M95" i="4"/>
  <c r="J95" i="4"/>
  <c r="Y95" i="4"/>
  <c r="H95" i="4"/>
  <c r="L95" i="4"/>
  <c r="G95" i="4"/>
  <c r="AD95" i="4"/>
  <c r="T95" i="4"/>
  <c r="K95" i="4"/>
  <c r="R95" i="4"/>
  <c r="W95" i="4"/>
  <c r="D95" i="4"/>
  <c r="F95" i="4"/>
  <c r="Q95" i="4"/>
  <c r="AC95" i="4"/>
  <c r="N95" i="4"/>
  <c r="U95" i="4"/>
  <c r="P39" i="4"/>
  <c r="AG97" i="1"/>
  <c r="AF67" i="4"/>
  <c r="S67" i="4"/>
  <c r="F67" i="4"/>
  <c r="T67" i="4"/>
  <c r="Y67" i="4"/>
  <c r="H67" i="4"/>
  <c r="AA67" i="4"/>
  <c r="O67" i="4"/>
  <c r="X67" i="4"/>
  <c r="J67" i="4"/>
  <c r="I67" i="4"/>
  <c r="G67" i="4"/>
  <c r="AB67" i="4"/>
  <c r="Q67" i="4"/>
  <c r="K67" i="4"/>
  <c r="V67" i="4"/>
  <c r="D67" i="4"/>
  <c r="Z67" i="4"/>
  <c r="L67" i="4"/>
  <c r="E67" i="4"/>
  <c r="R67" i="4"/>
  <c r="M67" i="4"/>
  <c r="W67" i="4"/>
  <c r="AD67" i="4"/>
  <c r="AC67" i="4"/>
  <c r="U67" i="4"/>
  <c r="N67" i="4"/>
  <c r="AF75" i="4"/>
  <c r="S75" i="4"/>
  <c r="G75" i="4"/>
  <c r="T75" i="4"/>
  <c r="K75" i="4"/>
  <c r="R75" i="4"/>
  <c r="V75" i="4"/>
  <c r="M75" i="4"/>
  <c r="J75" i="4"/>
  <c r="H75" i="4"/>
  <c r="O75" i="4"/>
  <c r="X75" i="4"/>
  <c r="AB75" i="4"/>
  <c r="Z75" i="4"/>
  <c r="Y75" i="4"/>
  <c r="W75" i="4"/>
  <c r="AD75" i="4"/>
  <c r="I75" i="4"/>
  <c r="L75" i="4"/>
  <c r="AA75" i="4"/>
  <c r="E75" i="4"/>
  <c r="Q75" i="4"/>
  <c r="F75" i="4"/>
  <c r="D75" i="4"/>
  <c r="U75" i="4"/>
  <c r="N75" i="4"/>
  <c r="AC75" i="4"/>
  <c r="AF87" i="4"/>
  <c r="S87" i="4"/>
  <c r="F87" i="4"/>
  <c r="X87" i="4"/>
  <c r="O87" i="4"/>
  <c r="AB87" i="4"/>
  <c r="H87" i="4"/>
  <c r="G87" i="4"/>
  <c r="Z87" i="4"/>
  <c r="W87" i="4"/>
  <c r="V87" i="4"/>
  <c r="J87" i="4"/>
  <c r="Q87" i="4"/>
  <c r="Y87" i="4"/>
  <c r="AD87" i="4"/>
  <c r="T87" i="4"/>
  <c r="D87" i="4"/>
  <c r="AA87" i="4"/>
  <c r="L87" i="4"/>
  <c r="R87" i="4"/>
  <c r="E87" i="4"/>
  <c r="I87" i="4"/>
  <c r="M87" i="4"/>
  <c r="K87" i="4"/>
  <c r="N87" i="4"/>
  <c r="U87" i="4"/>
  <c r="AC87" i="4"/>
  <c r="AE64" i="4"/>
  <c r="AE55" i="4"/>
  <c r="P75" i="4"/>
  <c r="AE23" i="4"/>
  <c r="AI168" i="1"/>
  <c r="AF161" i="1"/>
  <c r="AM161" i="1" s="1"/>
  <c r="AF168" i="1"/>
  <c r="AB68" i="4"/>
  <c r="E68" i="4"/>
  <c r="Q68" i="4"/>
  <c r="AC68" i="4"/>
  <c r="R68" i="4"/>
  <c r="AD68" i="4"/>
  <c r="G68" i="4"/>
  <c r="H68" i="4"/>
  <c r="T68" i="4"/>
  <c r="AF68" i="4"/>
  <c r="I68" i="4"/>
  <c r="J68" i="4"/>
  <c r="V68" i="4"/>
  <c r="K68" i="4"/>
  <c r="W68" i="4"/>
  <c r="L68" i="4"/>
  <c r="X68" i="4"/>
  <c r="M68" i="4"/>
  <c r="Y68" i="4"/>
  <c r="N68" i="4"/>
  <c r="Z68" i="4"/>
  <c r="O68" i="4"/>
  <c r="AA68" i="4"/>
  <c r="D68" i="4"/>
  <c r="S68" i="4"/>
  <c r="F68" i="4"/>
  <c r="U68" i="4"/>
  <c r="L52" i="4"/>
  <c r="X52" i="4"/>
  <c r="M52" i="4"/>
  <c r="Y52" i="4"/>
  <c r="N52" i="4"/>
  <c r="Z52" i="4"/>
  <c r="O52" i="4"/>
  <c r="AA52" i="4"/>
  <c r="AB52" i="4"/>
  <c r="E52" i="4"/>
  <c r="Q52" i="4"/>
  <c r="AC52" i="4"/>
  <c r="R52" i="4"/>
  <c r="AD52" i="4"/>
  <c r="G52" i="4"/>
  <c r="H52" i="4"/>
  <c r="T52" i="4"/>
  <c r="AF52" i="4"/>
  <c r="I52" i="4"/>
  <c r="J52" i="4"/>
  <c r="V52" i="4"/>
  <c r="K52" i="4"/>
  <c r="W52" i="4"/>
  <c r="D52" i="4"/>
  <c r="S52" i="4"/>
  <c r="F52" i="4"/>
  <c r="U52" i="4"/>
  <c r="L84" i="4"/>
  <c r="X84" i="4"/>
  <c r="M84" i="4"/>
  <c r="Y84" i="4"/>
  <c r="N84" i="4"/>
  <c r="Z84" i="4"/>
  <c r="O84" i="4"/>
  <c r="AA84" i="4"/>
  <c r="AB84" i="4"/>
  <c r="E84" i="4"/>
  <c r="Q84" i="4"/>
  <c r="AC84" i="4"/>
  <c r="R84" i="4"/>
  <c r="AD84" i="4"/>
  <c r="G84" i="4"/>
  <c r="H84" i="4"/>
  <c r="T84" i="4"/>
  <c r="AF84" i="4"/>
  <c r="I84" i="4"/>
  <c r="J84" i="4"/>
  <c r="V84" i="4"/>
  <c r="K84" i="4"/>
  <c r="W84" i="4"/>
  <c r="D84" i="4"/>
  <c r="S84" i="4"/>
  <c r="F84" i="4"/>
  <c r="U84" i="4"/>
  <c r="P44" i="4"/>
  <c r="P56" i="4"/>
  <c r="AE52" i="4"/>
  <c r="L40" i="4"/>
  <c r="X40" i="4"/>
  <c r="M40" i="4"/>
  <c r="Y40" i="4"/>
  <c r="N40" i="4"/>
  <c r="Z40" i="4"/>
  <c r="O40" i="4"/>
  <c r="AA40" i="4"/>
  <c r="AB40" i="4"/>
  <c r="E40" i="4"/>
  <c r="Q40" i="4"/>
  <c r="AC40" i="4"/>
  <c r="R40" i="4"/>
  <c r="AD40" i="4"/>
  <c r="G40" i="4"/>
  <c r="H40" i="4"/>
  <c r="T40" i="4"/>
  <c r="AF40" i="4"/>
  <c r="I40" i="4"/>
  <c r="J40" i="4"/>
  <c r="V40" i="4"/>
  <c r="K40" i="4"/>
  <c r="W40" i="4"/>
  <c r="D40" i="4"/>
  <c r="S40" i="4"/>
  <c r="F40" i="4"/>
  <c r="U40" i="4"/>
  <c r="P52" i="4"/>
  <c r="P68" i="4"/>
  <c r="AB96" i="4"/>
  <c r="E96" i="4"/>
  <c r="Q96" i="4"/>
  <c r="AC96" i="4"/>
  <c r="R96" i="4"/>
  <c r="AD96" i="4"/>
  <c r="G96" i="4"/>
  <c r="H96" i="4"/>
  <c r="T96" i="4"/>
  <c r="AF96" i="4"/>
  <c r="I96" i="4"/>
  <c r="J96" i="4"/>
  <c r="V96" i="4"/>
  <c r="K96" i="4"/>
  <c r="W96" i="4"/>
  <c r="L96" i="4"/>
  <c r="X96" i="4"/>
  <c r="M96" i="4"/>
  <c r="Y96" i="4"/>
  <c r="N96" i="4"/>
  <c r="Z96" i="4"/>
  <c r="O96" i="4"/>
  <c r="AA96" i="4"/>
  <c r="D96" i="4"/>
  <c r="S96" i="4"/>
  <c r="F96" i="4"/>
  <c r="U96" i="4"/>
  <c r="AE68" i="4"/>
  <c r="H24" i="4"/>
  <c r="T24" i="4"/>
  <c r="AF24" i="4"/>
  <c r="I24" i="4"/>
  <c r="J24" i="4"/>
  <c r="V24" i="4"/>
  <c r="K24" i="4"/>
  <c r="W24" i="4"/>
  <c r="L24" i="4"/>
  <c r="X24" i="4"/>
  <c r="M24" i="4"/>
  <c r="Y24" i="4"/>
  <c r="N24" i="4"/>
  <c r="Z24" i="4"/>
  <c r="O24" i="4"/>
  <c r="AA24" i="4"/>
  <c r="AB24" i="4"/>
  <c r="E24" i="4"/>
  <c r="Q24" i="4"/>
  <c r="AC24" i="4"/>
  <c r="R24" i="4"/>
  <c r="AD24" i="4"/>
  <c r="G24" i="4"/>
  <c r="D24" i="4"/>
  <c r="S24" i="4"/>
  <c r="F24" i="4"/>
  <c r="U24" i="4"/>
  <c r="P24" i="4"/>
  <c r="P96" i="4"/>
  <c r="AB56" i="4"/>
  <c r="E56" i="4"/>
  <c r="Q56" i="4"/>
  <c r="AC56" i="4"/>
  <c r="F56" i="4"/>
  <c r="R56" i="4"/>
  <c r="AD56" i="4"/>
  <c r="G56" i="4"/>
  <c r="H56" i="4"/>
  <c r="T56" i="4"/>
  <c r="AF56" i="4"/>
  <c r="I56" i="4"/>
  <c r="J56" i="4"/>
  <c r="V56" i="4"/>
  <c r="K56" i="4"/>
  <c r="W56" i="4"/>
  <c r="L56" i="4"/>
  <c r="X56" i="4"/>
  <c r="M56" i="4"/>
  <c r="Y56" i="4"/>
  <c r="N56" i="4"/>
  <c r="Z56" i="4"/>
  <c r="O56" i="4"/>
  <c r="AA56" i="4"/>
  <c r="S56" i="4"/>
  <c r="U56" i="4"/>
  <c r="D56" i="4"/>
  <c r="P12" i="1"/>
  <c r="AI12" i="1" s="1"/>
  <c r="P40" i="4"/>
  <c r="P32" i="4"/>
  <c r="H36" i="4"/>
  <c r="T36" i="4"/>
  <c r="AF36" i="4"/>
  <c r="I36" i="4"/>
  <c r="J36" i="4"/>
  <c r="V36" i="4"/>
  <c r="K36" i="4"/>
  <c r="W36" i="4"/>
  <c r="L36" i="4"/>
  <c r="X36" i="4"/>
  <c r="M36" i="4"/>
  <c r="Y36" i="4"/>
  <c r="N36" i="4"/>
  <c r="Z36" i="4"/>
  <c r="O36" i="4"/>
  <c r="AA36" i="4"/>
  <c r="AB36" i="4"/>
  <c r="E36" i="4"/>
  <c r="Q36" i="4"/>
  <c r="AC36" i="4"/>
  <c r="R36" i="4"/>
  <c r="AD36" i="4"/>
  <c r="G36" i="4"/>
  <c r="D36" i="4"/>
  <c r="S36" i="4"/>
  <c r="F36" i="4"/>
  <c r="U36" i="4"/>
  <c r="AE40" i="4"/>
  <c r="H80" i="4"/>
  <c r="T80" i="4"/>
  <c r="AF80" i="4"/>
  <c r="I80" i="4"/>
  <c r="J80" i="4"/>
  <c r="V80" i="4"/>
  <c r="K80" i="4"/>
  <c r="W80" i="4"/>
  <c r="L80" i="4"/>
  <c r="X80" i="4"/>
  <c r="M80" i="4"/>
  <c r="Y80" i="4"/>
  <c r="N80" i="4"/>
  <c r="Z80" i="4"/>
  <c r="O80" i="4"/>
  <c r="AA80" i="4"/>
  <c r="AB80" i="4"/>
  <c r="E80" i="4"/>
  <c r="Q80" i="4"/>
  <c r="AC80" i="4"/>
  <c r="R80" i="4"/>
  <c r="AD80" i="4"/>
  <c r="G80" i="4"/>
  <c r="D80" i="4"/>
  <c r="S80" i="4"/>
  <c r="F80" i="4"/>
  <c r="U80" i="4"/>
  <c r="AB32" i="4"/>
  <c r="E32" i="4"/>
  <c r="Q32" i="4"/>
  <c r="AC32" i="4"/>
  <c r="R32" i="4"/>
  <c r="AD32" i="4"/>
  <c r="G32" i="4"/>
  <c r="H32" i="4"/>
  <c r="T32" i="4"/>
  <c r="AF32" i="4"/>
  <c r="I32" i="4"/>
  <c r="J32" i="4"/>
  <c r="V32" i="4"/>
  <c r="K32" i="4"/>
  <c r="W32" i="4"/>
  <c r="L32" i="4"/>
  <c r="X32" i="4"/>
  <c r="M32" i="4"/>
  <c r="Y32" i="4"/>
  <c r="N32" i="4"/>
  <c r="Z32" i="4"/>
  <c r="O32" i="4"/>
  <c r="AA32" i="4"/>
  <c r="D32" i="4"/>
  <c r="S32" i="4"/>
  <c r="F32" i="4"/>
  <c r="U32" i="4"/>
  <c r="H72" i="4"/>
  <c r="T72" i="4"/>
  <c r="AF72" i="4"/>
  <c r="I72" i="4"/>
  <c r="J72" i="4"/>
  <c r="V72" i="4"/>
  <c r="K72" i="4"/>
  <c r="W72" i="4"/>
  <c r="L72" i="4"/>
  <c r="X72" i="4"/>
  <c r="M72" i="4"/>
  <c r="Y72" i="4"/>
  <c r="N72" i="4"/>
  <c r="Z72" i="4"/>
  <c r="O72" i="4"/>
  <c r="AA72" i="4"/>
  <c r="AB72" i="4"/>
  <c r="E72" i="4"/>
  <c r="Q72" i="4"/>
  <c r="AC72" i="4"/>
  <c r="R72" i="4"/>
  <c r="AD72" i="4"/>
  <c r="G72" i="4"/>
  <c r="D72" i="4"/>
  <c r="S72" i="4"/>
  <c r="F72" i="4"/>
  <c r="U72" i="4"/>
  <c r="L16" i="4"/>
  <c r="X16" i="4"/>
  <c r="M16" i="4"/>
  <c r="Y16" i="4"/>
  <c r="N16" i="4"/>
  <c r="Z16" i="4"/>
  <c r="AA16" i="4"/>
  <c r="AB16" i="4"/>
  <c r="E16" i="4"/>
  <c r="Q16" i="4"/>
  <c r="AC16" i="4"/>
  <c r="F16" i="4"/>
  <c r="R16" i="4"/>
  <c r="AD16" i="4"/>
  <c r="G16" i="4"/>
  <c r="H16" i="4"/>
  <c r="T16" i="4"/>
  <c r="AF16" i="4"/>
  <c r="I16" i="4"/>
  <c r="J16" i="4"/>
  <c r="V16" i="4"/>
  <c r="K16" i="4"/>
  <c r="W16" i="4"/>
  <c r="D16" i="4"/>
  <c r="S16" i="4"/>
  <c r="O16" i="4"/>
  <c r="U16" i="4"/>
  <c r="L28" i="4"/>
  <c r="X28" i="4"/>
  <c r="M28" i="4"/>
  <c r="Y28" i="4"/>
  <c r="N28" i="4"/>
  <c r="Z28" i="4"/>
  <c r="O28" i="4"/>
  <c r="AA28" i="4"/>
  <c r="AB28" i="4"/>
  <c r="E28" i="4"/>
  <c r="Q28" i="4"/>
  <c r="AC28" i="4"/>
  <c r="R28" i="4"/>
  <c r="AD28" i="4"/>
  <c r="G28" i="4"/>
  <c r="H28" i="4"/>
  <c r="T28" i="4"/>
  <c r="AF28" i="4"/>
  <c r="I28" i="4"/>
  <c r="J28" i="4"/>
  <c r="V28" i="4"/>
  <c r="K28" i="4"/>
  <c r="W28" i="4"/>
  <c r="D28" i="4"/>
  <c r="S28" i="4"/>
  <c r="F28" i="4"/>
  <c r="U28" i="4"/>
  <c r="AE96" i="4"/>
  <c r="P84" i="4"/>
  <c r="AE72" i="4"/>
  <c r="AB44" i="4"/>
  <c r="E44" i="4"/>
  <c r="Q44" i="4"/>
  <c r="AC44" i="4"/>
  <c r="R44" i="4"/>
  <c r="AD44" i="4"/>
  <c r="G44" i="4"/>
  <c r="H44" i="4"/>
  <c r="T44" i="4"/>
  <c r="AF44" i="4"/>
  <c r="I44" i="4"/>
  <c r="J44" i="4"/>
  <c r="V44" i="4"/>
  <c r="K44" i="4"/>
  <c r="W44" i="4"/>
  <c r="L44" i="4"/>
  <c r="X44" i="4"/>
  <c r="M44" i="4"/>
  <c r="Y44" i="4"/>
  <c r="N44" i="4"/>
  <c r="Z44" i="4"/>
  <c r="O44" i="4"/>
  <c r="AA44" i="4"/>
  <c r="D44" i="4"/>
  <c r="S44" i="4"/>
  <c r="F44" i="4"/>
  <c r="U44" i="4"/>
  <c r="AB88" i="4"/>
  <c r="E88" i="4"/>
  <c r="Q88" i="4"/>
  <c r="AC88" i="4"/>
  <c r="R88" i="4"/>
  <c r="AD88" i="4"/>
  <c r="G88" i="4"/>
  <c r="H88" i="4"/>
  <c r="T88" i="4"/>
  <c r="AF88" i="4"/>
  <c r="I88" i="4"/>
  <c r="J88" i="4"/>
  <c r="V88" i="4"/>
  <c r="K88" i="4"/>
  <c r="W88" i="4"/>
  <c r="L88" i="4"/>
  <c r="X88" i="4"/>
  <c r="M88" i="4"/>
  <c r="Y88" i="4"/>
  <c r="N88" i="4"/>
  <c r="Z88" i="4"/>
  <c r="O88" i="4"/>
  <c r="AA88" i="4"/>
  <c r="D88" i="4"/>
  <c r="S88" i="4"/>
  <c r="F88" i="4"/>
  <c r="U88" i="4"/>
  <c r="L64" i="4"/>
  <c r="X64" i="4"/>
  <c r="M64" i="4"/>
  <c r="Y64" i="4"/>
  <c r="N64" i="4"/>
  <c r="Z64" i="4"/>
  <c r="O64" i="4"/>
  <c r="AA64" i="4"/>
  <c r="AB64" i="4"/>
  <c r="E64" i="4"/>
  <c r="Q64" i="4"/>
  <c r="AC64" i="4"/>
  <c r="R64" i="4"/>
  <c r="AD64" i="4"/>
  <c r="G64" i="4"/>
  <c r="H64" i="4"/>
  <c r="T64" i="4"/>
  <c r="AF64" i="4"/>
  <c r="I64" i="4"/>
  <c r="J64" i="4"/>
  <c r="V64" i="4"/>
  <c r="K64" i="4"/>
  <c r="W64" i="4"/>
  <c r="D64" i="4"/>
  <c r="S64" i="4"/>
  <c r="F64" i="4"/>
  <c r="U64" i="4"/>
  <c r="H60" i="4"/>
  <c r="T60" i="4"/>
  <c r="AF60" i="4"/>
  <c r="I60" i="4"/>
  <c r="J60" i="4"/>
  <c r="V60" i="4"/>
  <c r="K60" i="4"/>
  <c r="W60" i="4"/>
  <c r="L60" i="4"/>
  <c r="X60" i="4"/>
  <c r="M60" i="4"/>
  <c r="Y60" i="4"/>
  <c r="N60" i="4"/>
  <c r="Z60" i="4"/>
  <c r="O60" i="4"/>
  <c r="AA60" i="4"/>
  <c r="AB60" i="4"/>
  <c r="E60" i="4"/>
  <c r="Q60" i="4"/>
  <c r="AC60" i="4"/>
  <c r="R60" i="4"/>
  <c r="AD60" i="4"/>
  <c r="G60" i="4"/>
  <c r="D60" i="4"/>
  <c r="S60" i="4"/>
  <c r="F60" i="4"/>
  <c r="U60" i="4"/>
  <c r="H48" i="4"/>
  <c r="T48" i="4"/>
  <c r="AF48" i="4"/>
  <c r="I48" i="4"/>
  <c r="J48" i="4"/>
  <c r="V48" i="4"/>
  <c r="K48" i="4"/>
  <c r="W48" i="4"/>
  <c r="L48" i="4"/>
  <c r="X48" i="4"/>
  <c r="M48" i="4"/>
  <c r="Y48" i="4"/>
  <c r="N48" i="4"/>
  <c r="Z48" i="4"/>
  <c r="O48" i="4"/>
  <c r="AA48" i="4"/>
  <c r="AB48" i="4"/>
  <c r="E48" i="4"/>
  <c r="Q48" i="4"/>
  <c r="AC48" i="4"/>
  <c r="R48" i="4"/>
  <c r="AD48" i="4"/>
  <c r="G48" i="4"/>
  <c r="D48" i="4"/>
  <c r="S48" i="4"/>
  <c r="F48" i="4"/>
  <c r="U48" i="4"/>
  <c r="AE84" i="4"/>
  <c r="AE28" i="4"/>
  <c r="P80" i="4"/>
  <c r="H92" i="4"/>
  <c r="T92" i="4"/>
  <c r="AF92" i="4"/>
  <c r="I92" i="4"/>
  <c r="U92" i="4"/>
  <c r="J92" i="4"/>
  <c r="V92" i="4"/>
  <c r="D92" i="4"/>
  <c r="K92" i="4"/>
  <c r="W92" i="4"/>
  <c r="L92" i="4"/>
  <c r="X92" i="4"/>
  <c r="M92" i="4"/>
  <c r="Y92" i="4"/>
  <c r="AD92" i="4"/>
  <c r="N92" i="4"/>
  <c r="Z92" i="4"/>
  <c r="F92" i="4"/>
  <c r="O92" i="4"/>
  <c r="AA92" i="4"/>
  <c r="G92" i="4"/>
  <c r="AB92" i="4"/>
  <c r="R92" i="4"/>
  <c r="S92" i="4"/>
  <c r="AE92" i="4"/>
  <c r="E92" i="4"/>
  <c r="Q92" i="4"/>
  <c r="AC92" i="4"/>
  <c r="P92" i="4"/>
  <c r="I76" i="4"/>
  <c r="U76" i="4"/>
  <c r="J76" i="4"/>
  <c r="V76" i="4"/>
  <c r="K76" i="4"/>
  <c r="W76" i="4"/>
  <c r="L76" i="4"/>
  <c r="X76" i="4"/>
  <c r="M76" i="4"/>
  <c r="Y76" i="4"/>
  <c r="N76" i="4"/>
  <c r="Z76" i="4"/>
  <c r="O76" i="4"/>
  <c r="AA76" i="4"/>
  <c r="AB76" i="4"/>
  <c r="D76" i="4"/>
  <c r="G76" i="4"/>
  <c r="AE76" i="4"/>
  <c r="H76" i="4"/>
  <c r="T76" i="4"/>
  <c r="AF76" i="4"/>
  <c r="E76" i="4"/>
  <c r="Q76" i="4"/>
  <c r="AC76" i="4"/>
  <c r="F76" i="4"/>
  <c r="R76" i="4"/>
  <c r="AD76" i="4"/>
  <c r="S76" i="4"/>
  <c r="P76" i="4"/>
  <c r="AL149" i="1"/>
  <c r="AF149" i="1"/>
  <c r="AL153" i="1"/>
  <c r="AF153" i="1"/>
  <c r="AI149" i="1"/>
  <c r="AG37" i="1"/>
  <c r="AC205" i="1"/>
  <c r="U205" i="1"/>
  <c r="F205" i="1"/>
  <c r="AG93" i="1"/>
  <c r="AG73" i="1"/>
  <c r="O205" i="1"/>
  <c r="AG61" i="1"/>
  <c r="AG81" i="1"/>
  <c r="AG45" i="1"/>
  <c r="AG69" i="1"/>
  <c r="N205" i="1"/>
  <c r="AG25" i="1"/>
  <c r="AG33" i="1"/>
  <c r="AG89" i="1"/>
  <c r="AG57" i="1"/>
  <c r="AG85" i="1"/>
  <c r="AG49" i="1"/>
  <c r="S205" i="1"/>
  <c r="AG65" i="1"/>
  <c r="AF8" i="1"/>
  <c r="AE8" i="4" s="1"/>
  <c r="AG17" i="1"/>
  <c r="AL8" i="1"/>
  <c r="AL10" i="1"/>
  <c r="AE107" i="1"/>
  <c r="AG53" i="1"/>
  <c r="AM141" i="1"/>
  <c r="AM133" i="1"/>
  <c r="AM99" i="1"/>
  <c r="AE181" i="1"/>
  <c r="AG77" i="1"/>
  <c r="AG29" i="1"/>
  <c r="AL12" i="1"/>
  <c r="AF12" i="1"/>
  <c r="AF77" i="4" s="1"/>
  <c r="AG41" i="1"/>
  <c r="AF131" i="1"/>
  <c r="AC157" i="1"/>
  <c r="AE131" i="1"/>
  <c r="AE157" i="1" s="1"/>
  <c r="AJ131" i="1"/>
  <c r="U157" i="1"/>
  <c r="AM113" i="1"/>
  <c r="AF111" i="1"/>
  <c r="P111" i="1"/>
  <c r="AI113" i="1"/>
  <c r="N157" i="1"/>
  <c r="AH111" i="1"/>
  <c r="AF20" i="1"/>
  <c r="P20" i="4" s="1"/>
  <c r="P10" i="1"/>
  <c r="AL111" i="1"/>
  <c r="AI131" i="1"/>
  <c r="P107" i="1" l="1"/>
  <c r="P8" i="4"/>
  <c r="AF8" i="4"/>
  <c r="S8" i="4"/>
  <c r="O8" i="4"/>
  <c r="Z8" i="4"/>
  <c r="L8" i="4"/>
  <c r="W8" i="4"/>
  <c r="R8" i="4"/>
  <c r="K8" i="4"/>
  <c r="T8" i="4"/>
  <c r="E8" i="4"/>
  <c r="AB8" i="4"/>
  <c r="F8" i="4"/>
  <c r="I8" i="4"/>
  <c r="M8" i="4"/>
  <c r="X8" i="4"/>
  <c r="J8" i="4"/>
  <c r="G8" i="4"/>
  <c r="V8" i="4"/>
  <c r="Y8" i="4"/>
  <c r="Q8" i="4"/>
  <c r="AA8" i="4"/>
  <c r="AD8" i="4"/>
  <c r="D8" i="4"/>
  <c r="H8" i="4"/>
  <c r="N8" i="4"/>
  <c r="AC8" i="4"/>
  <c r="U8" i="4"/>
  <c r="AM168" i="1"/>
  <c r="AF181" i="1"/>
  <c r="AH181" i="1" s="1"/>
  <c r="AB20" i="4"/>
  <c r="E20" i="4"/>
  <c r="Q20" i="4"/>
  <c r="AC20" i="4"/>
  <c r="R20" i="4"/>
  <c r="AD20" i="4"/>
  <c r="G20" i="4"/>
  <c r="H20" i="4"/>
  <c r="T20" i="4"/>
  <c r="AF20" i="4"/>
  <c r="I20" i="4"/>
  <c r="J20" i="4"/>
  <c r="V20" i="4"/>
  <c r="K20" i="4"/>
  <c r="W20" i="4"/>
  <c r="L20" i="4"/>
  <c r="X20" i="4"/>
  <c r="M20" i="4"/>
  <c r="Y20" i="4"/>
  <c r="N20" i="4"/>
  <c r="Z20" i="4"/>
  <c r="O20" i="4"/>
  <c r="AA20" i="4"/>
  <c r="D20" i="4"/>
  <c r="S20" i="4"/>
  <c r="F20" i="4"/>
  <c r="U20" i="4"/>
  <c r="AE20" i="4"/>
  <c r="M12" i="4"/>
  <c r="Y12" i="4"/>
  <c r="I17" i="4"/>
  <c r="U17" i="4"/>
  <c r="I21" i="4"/>
  <c r="U21" i="4"/>
  <c r="I25" i="4"/>
  <c r="U25" i="4"/>
  <c r="I29" i="4"/>
  <c r="U29" i="4"/>
  <c r="I33" i="4"/>
  <c r="U33" i="4"/>
  <c r="I37" i="4"/>
  <c r="U37" i="4"/>
  <c r="I41" i="4"/>
  <c r="U41" i="4"/>
  <c r="I45" i="4"/>
  <c r="U45" i="4"/>
  <c r="I49" i="4"/>
  <c r="U49" i="4"/>
  <c r="I53" i="4"/>
  <c r="U53" i="4"/>
  <c r="I57" i="4"/>
  <c r="U57" i="4"/>
  <c r="I61" i="4"/>
  <c r="U61" i="4"/>
  <c r="I65" i="4"/>
  <c r="U65" i="4"/>
  <c r="I69" i="4"/>
  <c r="U69" i="4"/>
  <c r="I73" i="4"/>
  <c r="U73" i="4"/>
  <c r="N12" i="4"/>
  <c r="Z12" i="4"/>
  <c r="J17" i="4"/>
  <c r="V17" i="4"/>
  <c r="J21" i="4"/>
  <c r="V21" i="4"/>
  <c r="J25" i="4"/>
  <c r="V25" i="4"/>
  <c r="J29" i="4"/>
  <c r="V29" i="4"/>
  <c r="J33" i="4"/>
  <c r="V33" i="4"/>
  <c r="J37" i="4"/>
  <c r="V37" i="4"/>
  <c r="J41" i="4"/>
  <c r="V41" i="4"/>
  <c r="J45" i="4"/>
  <c r="V45" i="4"/>
  <c r="J49" i="4"/>
  <c r="V49" i="4"/>
  <c r="J53" i="4"/>
  <c r="V53" i="4"/>
  <c r="J57" i="4"/>
  <c r="V57" i="4"/>
  <c r="J61" i="4"/>
  <c r="V61" i="4"/>
  <c r="J65" i="4"/>
  <c r="V65" i="4"/>
  <c r="J69" i="4"/>
  <c r="V69" i="4"/>
  <c r="J73" i="4"/>
  <c r="V73" i="4"/>
  <c r="N77" i="4"/>
  <c r="O12" i="4"/>
  <c r="AA12" i="4"/>
  <c r="K17" i="4"/>
  <c r="W17" i="4"/>
  <c r="K21" i="4"/>
  <c r="W21" i="4"/>
  <c r="K25" i="4"/>
  <c r="W25" i="4"/>
  <c r="K29" i="4"/>
  <c r="W29" i="4"/>
  <c r="K33" i="4"/>
  <c r="W33" i="4"/>
  <c r="K37" i="4"/>
  <c r="W37" i="4"/>
  <c r="K41" i="4"/>
  <c r="W41" i="4"/>
  <c r="K45" i="4"/>
  <c r="W45" i="4"/>
  <c r="K49" i="4"/>
  <c r="W49" i="4"/>
  <c r="K53" i="4"/>
  <c r="W53" i="4"/>
  <c r="K57" i="4"/>
  <c r="W57" i="4"/>
  <c r="K61" i="4"/>
  <c r="W61" i="4"/>
  <c r="K65" i="4"/>
  <c r="W65" i="4"/>
  <c r="K69" i="4"/>
  <c r="W69" i="4"/>
  <c r="K73" i="4"/>
  <c r="W73" i="4"/>
  <c r="AB12" i="4"/>
  <c r="L17" i="4"/>
  <c r="X17" i="4"/>
  <c r="L21" i="4"/>
  <c r="X21" i="4"/>
  <c r="L25" i="4"/>
  <c r="X25" i="4"/>
  <c r="L29" i="4"/>
  <c r="X29" i="4"/>
  <c r="L33" i="4"/>
  <c r="X33" i="4"/>
  <c r="L37" i="4"/>
  <c r="X37" i="4"/>
  <c r="L41" i="4"/>
  <c r="X41" i="4"/>
  <c r="L45" i="4"/>
  <c r="X45" i="4"/>
  <c r="L49" i="4"/>
  <c r="X49" i="4"/>
  <c r="L53" i="4"/>
  <c r="X53" i="4"/>
  <c r="L57" i="4"/>
  <c r="X57" i="4"/>
  <c r="L61" i="4"/>
  <c r="X61" i="4"/>
  <c r="L65" i="4"/>
  <c r="X65" i="4"/>
  <c r="L69" i="4"/>
  <c r="X69" i="4"/>
  <c r="L73" i="4"/>
  <c r="X73" i="4"/>
  <c r="Q12" i="4"/>
  <c r="AC12" i="4"/>
  <c r="M17" i="4"/>
  <c r="Y17" i="4"/>
  <c r="M21" i="4"/>
  <c r="Y21" i="4"/>
  <c r="M25" i="4"/>
  <c r="Y25" i="4"/>
  <c r="M29" i="4"/>
  <c r="Y29" i="4"/>
  <c r="M33" i="4"/>
  <c r="Y33" i="4"/>
  <c r="M37" i="4"/>
  <c r="Y37" i="4"/>
  <c r="M41" i="4"/>
  <c r="Y41" i="4"/>
  <c r="M45" i="4"/>
  <c r="Y45" i="4"/>
  <c r="M49" i="4"/>
  <c r="Y49" i="4"/>
  <c r="M53" i="4"/>
  <c r="Y53" i="4"/>
  <c r="M57" i="4"/>
  <c r="Y57" i="4"/>
  <c r="M61" i="4"/>
  <c r="Y61" i="4"/>
  <c r="M65" i="4"/>
  <c r="Y65" i="4"/>
  <c r="M69" i="4"/>
  <c r="Y69" i="4"/>
  <c r="M73" i="4"/>
  <c r="Y73" i="4"/>
  <c r="E77" i="4"/>
  <c r="F12" i="4"/>
  <c r="R12" i="4"/>
  <c r="AD12" i="4"/>
  <c r="N17" i="4"/>
  <c r="Z17" i="4"/>
  <c r="N21" i="4"/>
  <c r="Z21" i="4"/>
  <c r="N25" i="4"/>
  <c r="Z25" i="4"/>
  <c r="N29" i="4"/>
  <c r="Z29" i="4"/>
  <c r="N33" i="4"/>
  <c r="Z33" i="4"/>
  <c r="N37" i="4"/>
  <c r="Z37" i="4"/>
  <c r="N41" i="4"/>
  <c r="Z41" i="4"/>
  <c r="N45" i="4"/>
  <c r="Z45" i="4"/>
  <c r="N49" i="4"/>
  <c r="Z49" i="4"/>
  <c r="N53" i="4"/>
  <c r="Z53" i="4"/>
  <c r="N57" i="4"/>
  <c r="Z57" i="4"/>
  <c r="N61" i="4"/>
  <c r="Z61" i="4"/>
  <c r="N65" i="4"/>
  <c r="Z65" i="4"/>
  <c r="N69" i="4"/>
  <c r="Z69" i="4"/>
  <c r="N73" i="4"/>
  <c r="Z73" i="4"/>
  <c r="F77" i="4"/>
  <c r="G12" i="4"/>
  <c r="S12" i="4"/>
  <c r="AE12" i="4"/>
  <c r="O17" i="4"/>
  <c r="AA17" i="4"/>
  <c r="O21" i="4"/>
  <c r="AA21" i="4"/>
  <c r="O25" i="4"/>
  <c r="AA25" i="4"/>
  <c r="O29" i="4"/>
  <c r="AA29" i="4"/>
  <c r="O33" i="4"/>
  <c r="AA33" i="4"/>
  <c r="O37" i="4"/>
  <c r="AA37" i="4"/>
  <c r="O41" i="4"/>
  <c r="AA41" i="4"/>
  <c r="O45" i="4"/>
  <c r="AA45" i="4"/>
  <c r="O49" i="4"/>
  <c r="AA49" i="4"/>
  <c r="O53" i="4"/>
  <c r="AA53" i="4"/>
  <c r="O57" i="4"/>
  <c r="AA57" i="4"/>
  <c r="O61" i="4"/>
  <c r="AA61" i="4"/>
  <c r="O65" i="4"/>
  <c r="AA65" i="4"/>
  <c r="O69" i="4"/>
  <c r="AA69" i="4"/>
  <c r="O73" i="4"/>
  <c r="AA73" i="4"/>
  <c r="G77" i="4"/>
  <c r="H12" i="4"/>
  <c r="T12" i="4"/>
  <c r="AF12" i="4"/>
  <c r="P17" i="4"/>
  <c r="AB17" i="4"/>
  <c r="P21" i="4"/>
  <c r="AB21" i="4"/>
  <c r="P25" i="4"/>
  <c r="AB25" i="4"/>
  <c r="P29" i="4"/>
  <c r="AB29" i="4"/>
  <c r="P33" i="4"/>
  <c r="AB33" i="4"/>
  <c r="P37" i="4"/>
  <c r="AB37" i="4"/>
  <c r="P41" i="4"/>
  <c r="AB41" i="4"/>
  <c r="P45" i="4"/>
  <c r="AB45" i="4"/>
  <c r="P49" i="4"/>
  <c r="AB49" i="4"/>
  <c r="P53" i="4"/>
  <c r="AB53" i="4"/>
  <c r="P57" i="4"/>
  <c r="AB57" i="4"/>
  <c r="P61" i="4"/>
  <c r="AB61" i="4"/>
  <c r="P65" i="4"/>
  <c r="AB65" i="4"/>
  <c r="P69" i="4"/>
  <c r="AB69" i="4"/>
  <c r="P73" i="4"/>
  <c r="AB73" i="4"/>
  <c r="H77" i="4"/>
  <c r="I12" i="4"/>
  <c r="U12" i="4"/>
  <c r="E17" i="4"/>
  <c r="Q17" i="4"/>
  <c r="AC17" i="4"/>
  <c r="E21" i="4"/>
  <c r="Q21" i="4"/>
  <c r="AC21" i="4"/>
  <c r="E25" i="4"/>
  <c r="Q25" i="4"/>
  <c r="AC25" i="4"/>
  <c r="E29" i="4"/>
  <c r="Q29" i="4"/>
  <c r="AC29" i="4"/>
  <c r="E33" i="4"/>
  <c r="Q33" i="4"/>
  <c r="AC33" i="4"/>
  <c r="E37" i="4"/>
  <c r="Q37" i="4"/>
  <c r="AC37" i="4"/>
  <c r="E41" i="4"/>
  <c r="Q41" i="4"/>
  <c r="AC41" i="4"/>
  <c r="E45" i="4"/>
  <c r="Q45" i="4"/>
  <c r="AC45" i="4"/>
  <c r="E49" i="4"/>
  <c r="Q49" i="4"/>
  <c r="AC49" i="4"/>
  <c r="E53" i="4"/>
  <c r="Q53" i="4"/>
  <c r="AC53" i="4"/>
  <c r="E57" i="4"/>
  <c r="Q57" i="4"/>
  <c r="AC57" i="4"/>
  <c r="E61" i="4"/>
  <c r="Q61" i="4"/>
  <c r="AC61" i="4"/>
  <c r="E65" i="4"/>
  <c r="Q65" i="4"/>
  <c r="AC65" i="4"/>
  <c r="E69" i="4"/>
  <c r="Q69" i="4"/>
  <c r="AC69" i="4"/>
  <c r="E73" i="4"/>
  <c r="Q73" i="4"/>
  <c r="J12" i="4"/>
  <c r="V12" i="4"/>
  <c r="F17" i="4"/>
  <c r="R17" i="4"/>
  <c r="AD17" i="4"/>
  <c r="F21" i="4"/>
  <c r="R21" i="4"/>
  <c r="AD21" i="4"/>
  <c r="F25" i="4"/>
  <c r="R25" i="4"/>
  <c r="AD25" i="4"/>
  <c r="F29" i="4"/>
  <c r="R29" i="4"/>
  <c r="AD29" i="4"/>
  <c r="F33" i="4"/>
  <c r="R33" i="4"/>
  <c r="AD33" i="4"/>
  <c r="F37" i="4"/>
  <c r="R37" i="4"/>
  <c r="AD37" i="4"/>
  <c r="F41" i="4"/>
  <c r="R41" i="4"/>
  <c r="AD41" i="4"/>
  <c r="F45" i="4"/>
  <c r="R45" i="4"/>
  <c r="AD45" i="4"/>
  <c r="F49" i="4"/>
  <c r="R49" i="4"/>
  <c r="AD49" i="4"/>
  <c r="F53" i="4"/>
  <c r="R53" i="4"/>
  <c r="AD53" i="4"/>
  <c r="F57" i="4"/>
  <c r="R57" i="4"/>
  <c r="AD57" i="4"/>
  <c r="F61" i="4"/>
  <c r="R61" i="4"/>
  <c r="AD61" i="4"/>
  <c r="F65" i="4"/>
  <c r="R65" i="4"/>
  <c r="AD65" i="4"/>
  <c r="F69" i="4"/>
  <c r="R69" i="4"/>
  <c r="AD69" i="4"/>
  <c r="F73" i="4"/>
  <c r="R73" i="4"/>
  <c r="AF17" i="4"/>
  <c r="T21" i="4"/>
  <c r="H25" i="4"/>
  <c r="AF41" i="4"/>
  <c r="T45" i="4"/>
  <c r="H49" i="4"/>
  <c r="AF65" i="4"/>
  <c r="T69" i="4"/>
  <c r="H73" i="4"/>
  <c r="J77" i="4"/>
  <c r="W77" i="4"/>
  <c r="K81" i="4"/>
  <c r="W81" i="4"/>
  <c r="K85" i="4"/>
  <c r="W85" i="4"/>
  <c r="K89" i="4"/>
  <c r="W89" i="4"/>
  <c r="K93" i="4"/>
  <c r="W93" i="4"/>
  <c r="K97" i="4"/>
  <c r="W97" i="4"/>
  <c r="D89" i="4"/>
  <c r="D53" i="4"/>
  <c r="D49" i="4"/>
  <c r="AF37" i="4"/>
  <c r="T65" i="4"/>
  <c r="I81" i="4"/>
  <c r="I85" i="4"/>
  <c r="U89" i="4"/>
  <c r="D97" i="4"/>
  <c r="S21" i="4"/>
  <c r="S45" i="4"/>
  <c r="I77" i="4"/>
  <c r="V81" i="4"/>
  <c r="J85" i="4"/>
  <c r="V89" i="4"/>
  <c r="V93" i="4"/>
  <c r="D93" i="4"/>
  <c r="D45" i="4"/>
  <c r="K12" i="4"/>
  <c r="AE21" i="4"/>
  <c r="S25" i="4"/>
  <c r="G29" i="4"/>
  <c r="AE45" i="4"/>
  <c r="S49" i="4"/>
  <c r="G53" i="4"/>
  <c r="AE69" i="4"/>
  <c r="S73" i="4"/>
  <c r="K77" i="4"/>
  <c r="X77" i="4"/>
  <c r="L81" i="4"/>
  <c r="X81" i="4"/>
  <c r="L85" i="4"/>
  <c r="X85" i="4"/>
  <c r="L89" i="4"/>
  <c r="X89" i="4"/>
  <c r="L93" i="4"/>
  <c r="X93" i="4"/>
  <c r="L97" i="4"/>
  <c r="X97" i="4"/>
  <c r="D85" i="4"/>
  <c r="D41" i="4"/>
  <c r="L12" i="4"/>
  <c r="AF21" i="4"/>
  <c r="T25" i="4"/>
  <c r="H29" i="4"/>
  <c r="AF45" i="4"/>
  <c r="T49" i="4"/>
  <c r="H53" i="4"/>
  <c r="AF69" i="4"/>
  <c r="T73" i="4"/>
  <c r="L77" i="4"/>
  <c r="Y77" i="4"/>
  <c r="M81" i="4"/>
  <c r="Y81" i="4"/>
  <c r="M85" i="4"/>
  <c r="Y85" i="4"/>
  <c r="M89" i="4"/>
  <c r="Y89" i="4"/>
  <c r="M93" i="4"/>
  <c r="Y93" i="4"/>
  <c r="M97" i="4"/>
  <c r="Y97" i="4"/>
  <c r="D81" i="4"/>
  <c r="U85" i="4"/>
  <c r="W12" i="4"/>
  <c r="AE25" i="4"/>
  <c r="S29" i="4"/>
  <c r="G33" i="4"/>
  <c r="AE49" i="4"/>
  <c r="S53" i="4"/>
  <c r="G57" i="4"/>
  <c r="AC73" i="4"/>
  <c r="M77" i="4"/>
  <c r="Z77" i="4"/>
  <c r="N81" i="4"/>
  <c r="Z81" i="4"/>
  <c r="N85" i="4"/>
  <c r="Z85" i="4"/>
  <c r="N89" i="4"/>
  <c r="Z89" i="4"/>
  <c r="N93" i="4"/>
  <c r="Z93" i="4"/>
  <c r="N97" i="4"/>
  <c r="Z97" i="4"/>
  <c r="D77" i="4"/>
  <c r="X12" i="4"/>
  <c r="AF25" i="4"/>
  <c r="T29" i="4"/>
  <c r="H33" i="4"/>
  <c r="AF49" i="4"/>
  <c r="T53" i="4"/>
  <c r="H57" i="4"/>
  <c r="AD73" i="4"/>
  <c r="O77" i="4"/>
  <c r="AA77" i="4"/>
  <c r="O81" i="4"/>
  <c r="AA81" i="4"/>
  <c r="O85" i="4"/>
  <c r="AA85" i="4"/>
  <c r="O89" i="4"/>
  <c r="AA89" i="4"/>
  <c r="O93" i="4"/>
  <c r="AA93" i="4"/>
  <c r="O97" i="4"/>
  <c r="AA97" i="4"/>
  <c r="D73" i="4"/>
  <c r="AE29" i="4"/>
  <c r="S33" i="4"/>
  <c r="G37" i="4"/>
  <c r="AE53" i="4"/>
  <c r="S57" i="4"/>
  <c r="G61" i="4"/>
  <c r="AE73" i="4"/>
  <c r="AB77" i="4"/>
  <c r="P81" i="4"/>
  <c r="AB81" i="4"/>
  <c r="P85" i="4"/>
  <c r="AB85" i="4"/>
  <c r="P89" i="4"/>
  <c r="AB89" i="4"/>
  <c r="P93" i="4"/>
  <c r="AB93" i="4"/>
  <c r="P97" i="4"/>
  <c r="AB97" i="4"/>
  <c r="D69" i="4"/>
  <c r="AF29" i="4"/>
  <c r="T33" i="4"/>
  <c r="H37" i="4"/>
  <c r="AF53" i="4"/>
  <c r="T57" i="4"/>
  <c r="H61" i="4"/>
  <c r="AF73" i="4"/>
  <c r="Q77" i="4"/>
  <c r="AC77" i="4"/>
  <c r="E81" i="4"/>
  <c r="Q81" i="4"/>
  <c r="AC81" i="4"/>
  <c r="E85" i="4"/>
  <c r="Q85" i="4"/>
  <c r="AC85" i="4"/>
  <c r="E89" i="4"/>
  <c r="Q89" i="4"/>
  <c r="AC89" i="4"/>
  <c r="E93" i="4"/>
  <c r="Q93" i="4"/>
  <c r="AC93" i="4"/>
  <c r="E97" i="4"/>
  <c r="Q97" i="4"/>
  <c r="AC97" i="4"/>
  <c r="D65" i="4"/>
  <c r="G17" i="4"/>
  <c r="AE33" i="4"/>
  <c r="S37" i="4"/>
  <c r="G41" i="4"/>
  <c r="AE57" i="4"/>
  <c r="S61" i="4"/>
  <c r="G65" i="4"/>
  <c r="R77" i="4"/>
  <c r="AD77" i="4"/>
  <c r="F81" i="4"/>
  <c r="R81" i="4"/>
  <c r="AD81" i="4"/>
  <c r="F85" i="4"/>
  <c r="R85" i="4"/>
  <c r="AD85" i="4"/>
  <c r="F89" i="4"/>
  <c r="R89" i="4"/>
  <c r="AD89" i="4"/>
  <c r="F93" i="4"/>
  <c r="R93" i="4"/>
  <c r="AD93" i="4"/>
  <c r="F97" i="4"/>
  <c r="R97" i="4"/>
  <c r="AD97" i="4"/>
  <c r="D61" i="4"/>
  <c r="T17" i="4"/>
  <c r="H21" i="4"/>
  <c r="H45" i="4"/>
  <c r="AF61" i="4"/>
  <c r="U77" i="4"/>
  <c r="U81" i="4"/>
  <c r="U93" i="4"/>
  <c r="I97" i="4"/>
  <c r="AE17" i="4"/>
  <c r="G25" i="4"/>
  <c r="AE41" i="4"/>
  <c r="G49" i="4"/>
  <c r="AE65" i="4"/>
  <c r="G73" i="4"/>
  <c r="J81" i="4"/>
  <c r="J89" i="4"/>
  <c r="J97" i="4"/>
  <c r="H17" i="4"/>
  <c r="AF33" i="4"/>
  <c r="T37" i="4"/>
  <c r="H41" i="4"/>
  <c r="AF57" i="4"/>
  <c r="T61" i="4"/>
  <c r="H65" i="4"/>
  <c r="S77" i="4"/>
  <c r="AE77" i="4"/>
  <c r="G81" i="4"/>
  <c r="S81" i="4"/>
  <c r="AE81" i="4"/>
  <c r="G85" i="4"/>
  <c r="S85" i="4"/>
  <c r="AE85" i="4"/>
  <c r="G89" i="4"/>
  <c r="S89" i="4"/>
  <c r="AE89" i="4"/>
  <c r="G93" i="4"/>
  <c r="S93" i="4"/>
  <c r="AE93" i="4"/>
  <c r="G97" i="4"/>
  <c r="S97" i="4"/>
  <c r="AE97" i="4"/>
  <c r="D57" i="4"/>
  <c r="T41" i="4"/>
  <c r="H69" i="4"/>
  <c r="I89" i="4"/>
  <c r="I93" i="4"/>
  <c r="U97" i="4"/>
  <c r="S69" i="4"/>
  <c r="V77" i="4"/>
  <c r="V85" i="4"/>
  <c r="J93" i="4"/>
  <c r="V97" i="4"/>
  <c r="S17" i="4"/>
  <c r="G21" i="4"/>
  <c r="AE37" i="4"/>
  <c r="S41" i="4"/>
  <c r="G45" i="4"/>
  <c r="AE61" i="4"/>
  <c r="S65" i="4"/>
  <c r="G69" i="4"/>
  <c r="T77" i="4"/>
  <c r="H81" i="4"/>
  <c r="T81" i="4"/>
  <c r="AF81" i="4"/>
  <c r="H85" i="4"/>
  <c r="T85" i="4"/>
  <c r="AF85" i="4"/>
  <c r="H89" i="4"/>
  <c r="T89" i="4"/>
  <c r="AF89" i="4"/>
  <c r="H93" i="4"/>
  <c r="T93" i="4"/>
  <c r="AF93" i="4"/>
  <c r="H97" i="4"/>
  <c r="T97" i="4"/>
  <c r="AF97" i="4"/>
  <c r="D37" i="4"/>
  <c r="D21" i="4"/>
  <c r="D33" i="4"/>
  <c r="D29" i="4"/>
  <c r="D17" i="4"/>
  <c r="D25" i="4"/>
  <c r="D12" i="4"/>
  <c r="E12" i="4"/>
  <c r="P77" i="4"/>
  <c r="P12" i="4"/>
  <c r="AI111" i="1"/>
  <c r="AM153" i="1"/>
  <c r="AM149" i="1"/>
  <c r="AG21" i="1"/>
  <c r="P205" i="1"/>
  <c r="AE205" i="1"/>
  <c r="AM8" i="1"/>
  <c r="AF107" i="1"/>
  <c r="AI10" i="1"/>
  <c r="AL131" i="1"/>
  <c r="AM111" i="1"/>
  <c r="P157" i="1"/>
  <c r="AF157" i="1"/>
  <c r="AE157" i="4" s="1"/>
  <c r="AM131" i="1"/>
  <c r="AM12" i="1"/>
  <c r="AF10" i="1"/>
  <c r="P10" i="4" s="1"/>
  <c r="AF153" i="4" l="1"/>
  <c r="AF111" i="4"/>
  <c r="P111" i="4"/>
  <c r="Q181" i="4"/>
  <c r="AC181" i="4"/>
  <c r="L179" i="4"/>
  <c r="X179" i="4"/>
  <c r="S177" i="4"/>
  <c r="AE177" i="4"/>
  <c r="Z175" i="4"/>
  <c r="I169" i="4"/>
  <c r="U169" i="4"/>
  <c r="Q170" i="4"/>
  <c r="AC170" i="4"/>
  <c r="M171" i="4"/>
  <c r="Y171" i="4"/>
  <c r="I172" i="4"/>
  <c r="U172" i="4"/>
  <c r="Q173" i="4"/>
  <c r="AC173" i="4"/>
  <c r="H168" i="4"/>
  <c r="T168" i="4"/>
  <c r="O162" i="4"/>
  <c r="AA162" i="4"/>
  <c r="K163" i="4"/>
  <c r="W163" i="4"/>
  <c r="S164" i="4"/>
  <c r="AE164" i="4"/>
  <c r="O165" i="4"/>
  <c r="AA165" i="4"/>
  <c r="K166" i="4"/>
  <c r="W166" i="4"/>
  <c r="Z161" i="4"/>
  <c r="AE181" i="4"/>
  <c r="I177" i="4"/>
  <c r="U177" i="4"/>
  <c r="AB175" i="4"/>
  <c r="W169" i="4"/>
  <c r="AE170" i="4"/>
  <c r="AA171" i="4"/>
  <c r="J168" i="4"/>
  <c r="Q162" i="4"/>
  <c r="M163" i="4"/>
  <c r="U164" i="4"/>
  <c r="AC165" i="4"/>
  <c r="Y166" i="4"/>
  <c r="AB161" i="4"/>
  <c r="T181" i="4"/>
  <c r="AA179" i="4"/>
  <c r="J177" i="4"/>
  <c r="Q175" i="4"/>
  <c r="X169" i="4"/>
  <c r="L172" i="4"/>
  <c r="H173" i="4"/>
  <c r="K168" i="4"/>
  <c r="R162" i="4"/>
  <c r="Z163" i="4"/>
  <c r="R165" i="4"/>
  <c r="Q161" i="4"/>
  <c r="M168" i="4"/>
  <c r="T165" i="4"/>
  <c r="AB166" i="4"/>
  <c r="S161" i="4"/>
  <c r="J171" i="4"/>
  <c r="AD172" i="4"/>
  <c r="Q168" i="4"/>
  <c r="L162" i="4"/>
  <c r="X165" i="4"/>
  <c r="W161" i="4"/>
  <c r="R181" i="4"/>
  <c r="AD181" i="4"/>
  <c r="M179" i="4"/>
  <c r="Y179" i="4"/>
  <c r="H177" i="4"/>
  <c r="T177" i="4"/>
  <c r="O175" i="4"/>
  <c r="AA175" i="4"/>
  <c r="J169" i="4"/>
  <c r="V169" i="4"/>
  <c r="R170" i="4"/>
  <c r="AD170" i="4"/>
  <c r="Z171" i="4"/>
  <c r="J172" i="4"/>
  <c r="V172" i="4"/>
  <c r="R173" i="4"/>
  <c r="AD173" i="4"/>
  <c r="I168" i="4"/>
  <c r="U168" i="4"/>
  <c r="AB162" i="4"/>
  <c r="L163" i="4"/>
  <c r="X163" i="4"/>
  <c r="H164" i="4"/>
  <c r="T164" i="4"/>
  <c r="AB165" i="4"/>
  <c r="L166" i="4"/>
  <c r="X166" i="4"/>
  <c r="O161" i="4"/>
  <c r="AA161" i="4"/>
  <c r="S181" i="4"/>
  <c r="V164" i="4"/>
  <c r="AB163" i="4"/>
  <c r="K175" i="4"/>
  <c r="H181" i="4"/>
  <c r="R169" i="4"/>
  <c r="I181" i="4"/>
  <c r="U181" i="4"/>
  <c r="AB179" i="4"/>
  <c r="K177" i="4"/>
  <c r="W177" i="4"/>
  <c r="R175" i="4"/>
  <c r="AD175" i="4"/>
  <c r="M169" i="4"/>
  <c r="Y169" i="4"/>
  <c r="I170" i="4"/>
  <c r="U170" i="4"/>
  <c r="Q171" i="4"/>
  <c r="AC171" i="4"/>
  <c r="M172" i="4"/>
  <c r="Y172" i="4"/>
  <c r="I173" i="4"/>
  <c r="U173" i="4"/>
  <c r="L168" i="4"/>
  <c r="X168" i="4"/>
  <c r="S162" i="4"/>
  <c r="AE162" i="4"/>
  <c r="O163" i="4"/>
  <c r="AA163" i="4"/>
  <c r="K164" i="4"/>
  <c r="W164" i="4"/>
  <c r="S165" i="4"/>
  <c r="AE165" i="4"/>
  <c r="O166" i="4"/>
  <c r="AA166" i="4"/>
  <c r="R161" i="4"/>
  <c r="AD161" i="4"/>
  <c r="V181" i="4"/>
  <c r="Q179" i="4"/>
  <c r="AC179" i="4"/>
  <c r="L177" i="4"/>
  <c r="X177" i="4"/>
  <c r="S175" i="4"/>
  <c r="AE175" i="4"/>
  <c r="Z169" i="4"/>
  <c r="J170" i="4"/>
  <c r="V170" i="4"/>
  <c r="R171" i="4"/>
  <c r="AD171" i="4"/>
  <c r="Z172" i="4"/>
  <c r="J173" i="4"/>
  <c r="V173" i="4"/>
  <c r="Y168" i="4"/>
  <c r="L164" i="4"/>
  <c r="X164" i="4"/>
  <c r="H165" i="4"/>
  <c r="V171" i="4"/>
  <c r="X162" i="4"/>
  <c r="H166" i="4"/>
  <c r="J181" i="4"/>
  <c r="K181" i="4"/>
  <c r="W181" i="4"/>
  <c r="R179" i="4"/>
  <c r="AD179" i="4"/>
  <c r="M177" i="4"/>
  <c r="Y177" i="4"/>
  <c r="H175" i="4"/>
  <c r="T175" i="4"/>
  <c r="O169" i="4"/>
  <c r="AA169" i="4"/>
  <c r="K170" i="4"/>
  <c r="W170" i="4"/>
  <c r="S171" i="4"/>
  <c r="AE171" i="4"/>
  <c r="O172" i="4"/>
  <c r="AA172" i="4"/>
  <c r="K173" i="4"/>
  <c r="W173" i="4"/>
  <c r="Z168" i="4"/>
  <c r="I162" i="4"/>
  <c r="U162" i="4"/>
  <c r="Q163" i="4"/>
  <c r="AC163" i="4"/>
  <c r="M164" i="4"/>
  <c r="Y164" i="4"/>
  <c r="I165" i="4"/>
  <c r="U165" i="4"/>
  <c r="Q166" i="4"/>
  <c r="AC166" i="4"/>
  <c r="H161" i="4"/>
  <c r="T161" i="4"/>
  <c r="I179" i="4"/>
  <c r="R172" i="4"/>
  <c r="H163" i="4"/>
  <c r="K161" i="4"/>
  <c r="L181" i="4"/>
  <c r="X181" i="4"/>
  <c r="S179" i="4"/>
  <c r="AE179" i="4"/>
  <c r="Z177" i="4"/>
  <c r="I175" i="4"/>
  <c r="U175" i="4"/>
  <c r="AB169" i="4"/>
  <c r="L170" i="4"/>
  <c r="X170" i="4"/>
  <c r="H171" i="4"/>
  <c r="T171" i="4"/>
  <c r="AB172" i="4"/>
  <c r="L173" i="4"/>
  <c r="X173" i="4"/>
  <c r="O168" i="4"/>
  <c r="AA168" i="4"/>
  <c r="J162" i="4"/>
  <c r="V162" i="4"/>
  <c r="R163" i="4"/>
  <c r="AD163" i="4"/>
  <c r="Z164" i="4"/>
  <c r="J165" i="4"/>
  <c r="V165" i="4"/>
  <c r="R166" i="4"/>
  <c r="AD166" i="4"/>
  <c r="I161" i="4"/>
  <c r="U161" i="4"/>
  <c r="U171" i="4"/>
  <c r="K162" i="4"/>
  <c r="AE163" i="4"/>
  <c r="AA164" i="4"/>
  <c r="W165" i="4"/>
  <c r="S166" i="4"/>
  <c r="J161" i="4"/>
  <c r="Z181" i="4"/>
  <c r="AD169" i="4"/>
  <c r="Z170" i="4"/>
  <c r="AC168" i="4"/>
  <c r="AB164" i="4"/>
  <c r="M181" i="4"/>
  <c r="Y181" i="4"/>
  <c r="H179" i="4"/>
  <c r="T179" i="4"/>
  <c r="O177" i="4"/>
  <c r="AA177" i="4"/>
  <c r="J175" i="4"/>
  <c r="V175" i="4"/>
  <c r="Q169" i="4"/>
  <c r="AC169" i="4"/>
  <c r="M170" i="4"/>
  <c r="Y170" i="4"/>
  <c r="I171" i="4"/>
  <c r="Q172" i="4"/>
  <c r="AC172" i="4"/>
  <c r="M173" i="4"/>
  <c r="Y173" i="4"/>
  <c r="AB168" i="4"/>
  <c r="W162" i="4"/>
  <c r="S163" i="4"/>
  <c r="O164" i="4"/>
  <c r="K165" i="4"/>
  <c r="AE166" i="4"/>
  <c r="V161" i="4"/>
  <c r="U179" i="4"/>
  <c r="Z173" i="4"/>
  <c r="T166" i="4"/>
  <c r="O181" i="4"/>
  <c r="AA181" i="4"/>
  <c r="J179" i="4"/>
  <c r="V179" i="4"/>
  <c r="Q177" i="4"/>
  <c r="AC177" i="4"/>
  <c r="L175" i="4"/>
  <c r="X175" i="4"/>
  <c r="S169" i="4"/>
  <c r="AE169" i="4"/>
  <c r="O170" i="4"/>
  <c r="AA170" i="4"/>
  <c r="K171" i="4"/>
  <c r="W171" i="4"/>
  <c r="S172" i="4"/>
  <c r="AE172" i="4"/>
  <c r="O173" i="4"/>
  <c r="AA173" i="4"/>
  <c r="R168" i="4"/>
  <c r="AD168" i="4"/>
  <c r="M162" i="4"/>
  <c r="Y162" i="4"/>
  <c r="I163" i="4"/>
  <c r="U163" i="4"/>
  <c r="Q164" i="4"/>
  <c r="AC164" i="4"/>
  <c r="M165" i="4"/>
  <c r="Y165" i="4"/>
  <c r="I166" i="4"/>
  <c r="U166" i="4"/>
  <c r="L161" i="4"/>
  <c r="X161" i="4"/>
  <c r="Z179" i="4"/>
  <c r="K169" i="4"/>
  <c r="S170" i="4"/>
  <c r="K172" i="4"/>
  <c r="S173" i="4"/>
  <c r="V168" i="4"/>
  <c r="AC162" i="4"/>
  <c r="I164" i="4"/>
  <c r="Q165" i="4"/>
  <c r="O179" i="4"/>
  <c r="V177" i="4"/>
  <c r="L169" i="4"/>
  <c r="T170" i="4"/>
  <c r="AB171" i="4"/>
  <c r="T173" i="4"/>
  <c r="Z166" i="4"/>
  <c r="AC161" i="4"/>
  <c r="T162" i="4"/>
  <c r="AB177" i="4"/>
  <c r="T163" i="4"/>
  <c r="AB181" i="4"/>
  <c r="K179" i="4"/>
  <c r="W179" i="4"/>
  <c r="R177" i="4"/>
  <c r="AD177" i="4"/>
  <c r="M175" i="4"/>
  <c r="Y175" i="4"/>
  <c r="H169" i="4"/>
  <c r="T169" i="4"/>
  <c r="AB170" i="4"/>
  <c r="L171" i="4"/>
  <c r="X171" i="4"/>
  <c r="H172" i="4"/>
  <c r="T172" i="4"/>
  <c r="AB173" i="4"/>
  <c r="S168" i="4"/>
  <c r="AE168" i="4"/>
  <c r="Z162" i="4"/>
  <c r="J163" i="4"/>
  <c r="V163" i="4"/>
  <c r="R164" i="4"/>
  <c r="AD164" i="4"/>
  <c r="Z165" i="4"/>
  <c r="J166" i="4"/>
  <c r="V166" i="4"/>
  <c r="M161" i="4"/>
  <c r="Y161" i="4"/>
  <c r="O171" i="4"/>
  <c r="W172" i="4"/>
  <c r="AE173" i="4"/>
  <c r="Y163" i="4"/>
  <c r="M166" i="4"/>
  <c r="AF181" i="4"/>
  <c r="AC175" i="4"/>
  <c r="H170" i="4"/>
  <c r="X172" i="4"/>
  <c r="W168" i="4"/>
  <c r="AD162" i="4"/>
  <c r="J164" i="4"/>
  <c r="AD165" i="4"/>
  <c r="H162" i="4"/>
  <c r="AE161" i="4"/>
  <c r="W175" i="4"/>
  <c r="L165" i="4"/>
  <c r="G163" i="4"/>
  <c r="E172" i="4"/>
  <c r="E164" i="4"/>
  <c r="G170" i="4"/>
  <c r="G171" i="4"/>
  <c r="D173" i="4"/>
  <c r="E170" i="4"/>
  <c r="E175" i="4"/>
  <c r="G179" i="4"/>
  <c r="D170" i="4"/>
  <c r="F165" i="4"/>
  <c r="D179" i="4"/>
  <c r="D164" i="4"/>
  <c r="G169" i="4"/>
  <c r="E166" i="4"/>
  <c r="E165" i="4"/>
  <c r="F170" i="4"/>
  <c r="G164" i="4"/>
  <c r="G162" i="4"/>
  <c r="F175" i="4"/>
  <c r="E169" i="4"/>
  <c r="D162" i="4"/>
  <c r="E179" i="4"/>
  <c r="F164" i="4"/>
  <c r="D177" i="4"/>
  <c r="D163" i="4"/>
  <c r="E171" i="4"/>
  <c r="E177" i="4"/>
  <c r="F173" i="4"/>
  <c r="D165" i="4"/>
  <c r="F171" i="4"/>
  <c r="E173" i="4"/>
  <c r="D175" i="4"/>
  <c r="F172" i="4"/>
  <c r="F169" i="4"/>
  <c r="G175" i="4"/>
  <c r="E163" i="4"/>
  <c r="D172" i="4"/>
  <c r="G166" i="4"/>
  <c r="D166" i="4"/>
  <c r="F177" i="4"/>
  <c r="G173" i="4"/>
  <c r="D171" i="4"/>
  <c r="F163" i="4"/>
  <c r="G172" i="4"/>
  <c r="F179" i="4"/>
  <c r="E162" i="4"/>
  <c r="F166" i="4"/>
  <c r="G165" i="4"/>
  <c r="F162" i="4"/>
  <c r="D169" i="4"/>
  <c r="G177" i="4"/>
  <c r="F168" i="4"/>
  <c r="N163" i="4"/>
  <c r="N165" i="4"/>
  <c r="D168" i="4"/>
  <c r="D161" i="4"/>
  <c r="N173" i="4"/>
  <c r="N171" i="4"/>
  <c r="N179" i="4"/>
  <c r="G168" i="4"/>
  <c r="N175" i="4"/>
  <c r="N164" i="4"/>
  <c r="F161" i="4"/>
  <c r="N169" i="4"/>
  <c r="N170" i="4"/>
  <c r="N162" i="4"/>
  <c r="N177" i="4"/>
  <c r="E161" i="4"/>
  <c r="N172" i="4"/>
  <c r="N166" i="4"/>
  <c r="G161" i="4"/>
  <c r="E168" i="4"/>
  <c r="AF177" i="4"/>
  <c r="F181" i="4"/>
  <c r="AF172" i="4"/>
  <c r="AF166" i="4"/>
  <c r="P164" i="4"/>
  <c r="P171" i="4"/>
  <c r="P165" i="4"/>
  <c r="P163" i="4"/>
  <c r="AF164" i="4"/>
  <c r="P170" i="4"/>
  <c r="AF173" i="4"/>
  <c r="E181" i="4"/>
  <c r="P166" i="4"/>
  <c r="D181" i="4"/>
  <c r="P175" i="4"/>
  <c r="P172" i="4"/>
  <c r="P169" i="4"/>
  <c r="P177" i="4"/>
  <c r="N161" i="4"/>
  <c r="P173" i="4"/>
  <c r="G181" i="4"/>
  <c r="P162" i="4"/>
  <c r="AF179" i="4"/>
  <c r="N168" i="4"/>
  <c r="P179" i="4"/>
  <c r="AF175" i="4"/>
  <c r="AF171" i="4"/>
  <c r="AF162" i="4"/>
  <c r="P161" i="4"/>
  <c r="AF169" i="4"/>
  <c r="AF163" i="4"/>
  <c r="P181" i="4"/>
  <c r="P168" i="4"/>
  <c r="AF165" i="4"/>
  <c r="N181" i="4"/>
  <c r="AF170" i="4"/>
  <c r="AF161" i="4"/>
  <c r="P157" i="4"/>
  <c r="AF168" i="4"/>
  <c r="U157" i="4"/>
  <c r="L111" i="4"/>
  <c r="X111" i="4"/>
  <c r="H113" i="4"/>
  <c r="T113" i="4"/>
  <c r="P114" i="4"/>
  <c r="AB114" i="4"/>
  <c r="L115" i="4"/>
  <c r="X115" i="4"/>
  <c r="H116" i="4"/>
  <c r="T116" i="4"/>
  <c r="AF116" i="4"/>
  <c r="P117" i="4"/>
  <c r="AB117" i="4"/>
  <c r="L118" i="4"/>
  <c r="X118" i="4"/>
  <c r="H119" i="4"/>
  <c r="T119" i="4"/>
  <c r="AF119" i="4"/>
  <c r="P120" i="4"/>
  <c r="AB120" i="4"/>
  <c r="L121" i="4"/>
  <c r="X121" i="4"/>
  <c r="H122" i="4"/>
  <c r="T122" i="4"/>
  <c r="AF122" i="4"/>
  <c r="P123" i="4"/>
  <c r="AB123" i="4"/>
  <c r="L124" i="4"/>
  <c r="X124" i="4"/>
  <c r="H125" i="4"/>
  <c r="T125" i="4"/>
  <c r="P128" i="4"/>
  <c r="AB128" i="4"/>
  <c r="L129" i="4"/>
  <c r="X129" i="4"/>
  <c r="H131" i="4"/>
  <c r="T131" i="4"/>
  <c r="AF131" i="4"/>
  <c r="P133" i="4"/>
  <c r="M111" i="4"/>
  <c r="Y111" i="4"/>
  <c r="I113" i="4"/>
  <c r="E114" i="4"/>
  <c r="Q114" i="4"/>
  <c r="AC114" i="4"/>
  <c r="M115" i="4"/>
  <c r="Y115" i="4"/>
  <c r="I116" i="4"/>
  <c r="U116" i="4"/>
  <c r="E117" i="4"/>
  <c r="Q117" i="4"/>
  <c r="AC117" i="4"/>
  <c r="M118" i="4"/>
  <c r="Y118" i="4"/>
  <c r="I119" i="4"/>
  <c r="U119" i="4"/>
  <c r="E120" i="4"/>
  <c r="Q120" i="4"/>
  <c r="AC120" i="4"/>
  <c r="M121" i="4"/>
  <c r="Y121" i="4"/>
  <c r="I122" i="4"/>
  <c r="U122" i="4"/>
  <c r="E123" i="4"/>
  <c r="Q123" i="4"/>
  <c r="AC123" i="4"/>
  <c r="M124" i="4"/>
  <c r="Y124" i="4"/>
  <c r="I125" i="4"/>
  <c r="E128" i="4"/>
  <c r="Q128" i="4"/>
  <c r="AC128" i="4"/>
  <c r="M129" i="4"/>
  <c r="Y129" i="4"/>
  <c r="I131" i="4"/>
  <c r="U131" i="4"/>
  <c r="E133" i="4"/>
  <c r="N111" i="4"/>
  <c r="Z111" i="4"/>
  <c r="J113" i="4"/>
  <c r="V113" i="4"/>
  <c r="F114" i="4"/>
  <c r="R114" i="4"/>
  <c r="AD114" i="4"/>
  <c r="N115" i="4"/>
  <c r="Z115" i="4"/>
  <c r="J116" i="4"/>
  <c r="V116" i="4"/>
  <c r="F117" i="4"/>
  <c r="R117" i="4"/>
  <c r="AD117" i="4"/>
  <c r="N118" i="4"/>
  <c r="Z118" i="4"/>
  <c r="J119" i="4"/>
  <c r="V119" i="4"/>
  <c r="F120" i="4"/>
  <c r="R120" i="4"/>
  <c r="AD120" i="4"/>
  <c r="N121" i="4"/>
  <c r="Z121" i="4"/>
  <c r="J122" i="4"/>
  <c r="V122" i="4"/>
  <c r="F123" i="4"/>
  <c r="R123" i="4"/>
  <c r="AD123" i="4"/>
  <c r="N124" i="4"/>
  <c r="Z124" i="4"/>
  <c r="J125" i="4"/>
  <c r="V125" i="4"/>
  <c r="F128" i="4"/>
  <c r="R128" i="4"/>
  <c r="AD128" i="4"/>
  <c r="N129" i="4"/>
  <c r="Z129" i="4"/>
  <c r="J131" i="4"/>
  <c r="V131" i="4"/>
  <c r="F133" i="4"/>
  <c r="AA111" i="4"/>
  <c r="K113" i="4"/>
  <c r="W113" i="4"/>
  <c r="G114" i="4"/>
  <c r="S114" i="4"/>
  <c r="AE114" i="4"/>
  <c r="O115" i="4"/>
  <c r="AA115" i="4"/>
  <c r="K116" i="4"/>
  <c r="W116" i="4"/>
  <c r="G117" i="4"/>
  <c r="S117" i="4"/>
  <c r="AE117" i="4"/>
  <c r="O118" i="4"/>
  <c r="AA118" i="4"/>
  <c r="K119" i="4"/>
  <c r="W119" i="4"/>
  <c r="G120" i="4"/>
  <c r="S120" i="4"/>
  <c r="AE120" i="4"/>
  <c r="O121" i="4"/>
  <c r="AA121" i="4"/>
  <c r="K122" i="4"/>
  <c r="W122" i="4"/>
  <c r="G123" i="4"/>
  <c r="S123" i="4"/>
  <c r="AE123" i="4"/>
  <c r="O124" i="4"/>
  <c r="AA124" i="4"/>
  <c r="K125" i="4"/>
  <c r="W125" i="4"/>
  <c r="G128" i="4"/>
  <c r="S128" i="4"/>
  <c r="AE128" i="4"/>
  <c r="O129" i="4"/>
  <c r="AA129" i="4"/>
  <c r="K131" i="4"/>
  <c r="W131" i="4"/>
  <c r="AB111" i="4"/>
  <c r="L113" i="4"/>
  <c r="X113" i="4"/>
  <c r="H114" i="4"/>
  <c r="T114" i="4"/>
  <c r="AF114" i="4"/>
  <c r="P115" i="4"/>
  <c r="AB115" i="4"/>
  <c r="L116" i="4"/>
  <c r="X116" i="4"/>
  <c r="H117" i="4"/>
  <c r="T117" i="4"/>
  <c r="AF117" i="4"/>
  <c r="P118" i="4"/>
  <c r="AB118" i="4"/>
  <c r="L119" i="4"/>
  <c r="X119" i="4"/>
  <c r="H120" i="4"/>
  <c r="T120" i="4"/>
  <c r="AF120" i="4"/>
  <c r="P121" i="4"/>
  <c r="AB121" i="4"/>
  <c r="L122" i="4"/>
  <c r="X122" i="4"/>
  <c r="H123" i="4"/>
  <c r="T123" i="4"/>
  <c r="AF123" i="4"/>
  <c r="P124" i="4"/>
  <c r="AB124" i="4"/>
  <c r="L125" i="4"/>
  <c r="X125" i="4"/>
  <c r="H128" i="4"/>
  <c r="T128" i="4"/>
  <c r="AF128" i="4"/>
  <c r="P129" i="4"/>
  <c r="AB129" i="4"/>
  <c r="L131" i="4"/>
  <c r="X131" i="4"/>
  <c r="E111" i="4"/>
  <c r="Q111" i="4"/>
  <c r="AC111" i="4"/>
  <c r="M113" i="4"/>
  <c r="Y113" i="4"/>
  <c r="I114" i="4"/>
  <c r="U114" i="4"/>
  <c r="E115" i="4"/>
  <c r="Q115" i="4"/>
  <c r="AC115" i="4"/>
  <c r="M116" i="4"/>
  <c r="Y116" i="4"/>
  <c r="I117" i="4"/>
  <c r="U117" i="4"/>
  <c r="E118" i="4"/>
  <c r="Q118" i="4"/>
  <c r="AC118" i="4"/>
  <c r="M119" i="4"/>
  <c r="Y119" i="4"/>
  <c r="I120" i="4"/>
  <c r="U120" i="4"/>
  <c r="E121" i="4"/>
  <c r="Q121" i="4"/>
  <c r="AC121" i="4"/>
  <c r="M122" i="4"/>
  <c r="Y122" i="4"/>
  <c r="I123" i="4"/>
  <c r="U123" i="4"/>
  <c r="E124" i="4"/>
  <c r="Q124" i="4"/>
  <c r="AC124" i="4"/>
  <c r="M125" i="4"/>
  <c r="Y125" i="4"/>
  <c r="I128" i="4"/>
  <c r="U128" i="4"/>
  <c r="E129" i="4"/>
  <c r="Q129" i="4"/>
  <c r="AC129" i="4"/>
  <c r="M131" i="4"/>
  <c r="Y131" i="4"/>
  <c r="F111" i="4"/>
  <c r="R111" i="4"/>
  <c r="AD111" i="4"/>
  <c r="N113" i="4"/>
  <c r="Z113" i="4"/>
  <c r="J114" i="4"/>
  <c r="V114" i="4"/>
  <c r="F115" i="4"/>
  <c r="R115" i="4"/>
  <c r="AD115" i="4"/>
  <c r="N116" i="4"/>
  <c r="Z116" i="4"/>
  <c r="J117" i="4"/>
  <c r="V117" i="4"/>
  <c r="F118" i="4"/>
  <c r="R118" i="4"/>
  <c r="AD118" i="4"/>
  <c r="N119" i="4"/>
  <c r="Z119" i="4"/>
  <c r="J120" i="4"/>
  <c r="V120" i="4"/>
  <c r="F121" i="4"/>
  <c r="R121" i="4"/>
  <c r="AD121" i="4"/>
  <c r="N122" i="4"/>
  <c r="Z122" i="4"/>
  <c r="J123" i="4"/>
  <c r="V123" i="4"/>
  <c r="F124" i="4"/>
  <c r="R124" i="4"/>
  <c r="AD124" i="4"/>
  <c r="N125" i="4"/>
  <c r="Z125" i="4"/>
  <c r="J128" i="4"/>
  <c r="V128" i="4"/>
  <c r="F129" i="4"/>
  <c r="R129" i="4"/>
  <c r="AD129" i="4"/>
  <c r="N131" i="4"/>
  <c r="Z131" i="4"/>
  <c r="J133" i="4"/>
  <c r="G111" i="4"/>
  <c r="AA113" i="4"/>
  <c r="K114" i="4"/>
  <c r="W114" i="4"/>
  <c r="G115" i="4"/>
  <c r="S115" i="4"/>
  <c r="AE115" i="4"/>
  <c r="O116" i="4"/>
  <c r="AA116" i="4"/>
  <c r="K117" i="4"/>
  <c r="W117" i="4"/>
  <c r="G118" i="4"/>
  <c r="S118" i="4"/>
  <c r="AE118" i="4"/>
  <c r="O119" i="4"/>
  <c r="AA119" i="4"/>
  <c r="K120" i="4"/>
  <c r="W120" i="4"/>
  <c r="G121" i="4"/>
  <c r="S121" i="4"/>
  <c r="AE121" i="4"/>
  <c r="O122" i="4"/>
  <c r="AA122" i="4"/>
  <c r="K123" i="4"/>
  <c r="W123" i="4"/>
  <c r="G124" i="4"/>
  <c r="S124" i="4"/>
  <c r="AE124" i="4"/>
  <c r="AA125" i="4"/>
  <c r="K128" i="4"/>
  <c r="W128" i="4"/>
  <c r="G129" i="4"/>
  <c r="S129" i="4"/>
  <c r="AE129" i="4"/>
  <c r="O131" i="4"/>
  <c r="AA131" i="4"/>
  <c r="K133" i="4"/>
  <c r="H111" i="4"/>
  <c r="T111" i="4"/>
  <c r="AB113" i="4"/>
  <c r="L114" i="4"/>
  <c r="X114" i="4"/>
  <c r="H115" i="4"/>
  <c r="T115" i="4"/>
  <c r="AF115" i="4"/>
  <c r="P116" i="4"/>
  <c r="AB116" i="4"/>
  <c r="L117" i="4"/>
  <c r="X117" i="4"/>
  <c r="H118" i="4"/>
  <c r="T118" i="4"/>
  <c r="AF118" i="4"/>
  <c r="P119" i="4"/>
  <c r="AB119" i="4"/>
  <c r="L120" i="4"/>
  <c r="X120" i="4"/>
  <c r="H121" i="4"/>
  <c r="T121" i="4"/>
  <c r="AF121" i="4"/>
  <c r="P122" i="4"/>
  <c r="AB122" i="4"/>
  <c r="L123" i="4"/>
  <c r="X123" i="4"/>
  <c r="H124" i="4"/>
  <c r="T124" i="4"/>
  <c r="AF124" i="4"/>
  <c r="AB125" i="4"/>
  <c r="L128" i="4"/>
  <c r="X128" i="4"/>
  <c r="H129" i="4"/>
  <c r="T129" i="4"/>
  <c r="AF129" i="4"/>
  <c r="P131" i="4"/>
  <c r="AB131" i="4"/>
  <c r="I111" i="4"/>
  <c r="E113" i="4"/>
  <c r="Q113" i="4"/>
  <c r="AC113" i="4"/>
  <c r="M114" i="4"/>
  <c r="Y114" i="4"/>
  <c r="I115" i="4"/>
  <c r="U115" i="4"/>
  <c r="E116" i="4"/>
  <c r="Q116" i="4"/>
  <c r="AC116" i="4"/>
  <c r="M117" i="4"/>
  <c r="Y117" i="4"/>
  <c r="I118" i="4"/>
  <c r="U118" i="4"/>
  <c r="E119" i="4"/>
  <c r="Q119" i="4"/>
  <c r="AC119" i="4"/>
  <c r="M120" i="4"/>
  <c r="Y120" i="4"/>
  <c r="I121" i="4"/>
  <c r="U121" i="4"/>
  <c r="E122" i="4"/>
  <c r="Q122" i="4"/>
  <c r="AC122" i="4"/>
  <c r="M123" i="4"/>
  <c r="Y123" i="4"/>
  <c r="I124" i="4"/>
  <c r="U124" i="4"/>
  <c r="E125" i="4"/>
  <c r="Q125" i="4"/>
  <c r="AC125" i="4"/>
  <c r="M128" i="4"/>
  <c r="Y128" i="4"/>
  <c r="I129" i="4"/>
  <c r="U129" i="4"/>
  <c r="E131" i="4"/>
  <c r="Q131" i="4"/>
  <c r="AC131" i="4"/>
  <c r="J111" i="4"/>
  <c r="V111" i="4"/>
  <c r="F113" i="4"/>
  <c r="R113" i="4"/>
  <c r="AD113" i="4"/>
  <c r="N114" i="4"/>
  <c r="Z114" i="4"/>
  <c r="J115" i="4"/>
  <c r="V115" i="4"/>
  <c r="F116" i="4"/>
  <c r="R116" i="4"/>
  <c r="AD116" i="4"/>
  <c r="N117" i="4"/>
  <c r="Z117" i="4"/>
  <c r="J118" i="4"/>
  <c r="V118" i="4"/>
  <c r="F119" i="4"/>
  <c r="R119" i="4"/>
  <c r="AD119" i="4"/>
  <c r="N120" i="4"/>
  <c r="Z120" i="4"/>
  <c r="J121" i="4"/>
  <c r="V121" i="4"/>
  <c r="F122" i="4"/>
  <c r="R122" i="4"/>
  <c r="AD122" i="4"/>
  <c r="N123" i="4"/>
  <c r="Z123" i="4"/>
  <c r="J124" i="4"/>
  <c r="V124" i="4"/>
  <c r="F125" i="4"/>
  <c r="R125" i="4"/>
  <c r="AD125" i="4"/>
  <c r="N128" i="4"/>
  <c r="Z128" i="4"/>
  <c r="J129" i="4"/>
  <c r="V129" i="4"/>
  <c r="F131" i="4"/>
  <c r="R131" i="4"/>
  <c r="AD131" i="4"/>
  <c r="K111" i="4"/>
  <c r="W111" i="4"/>
  <c r="G113" i="4"/>
  <c r="O114" i="4"/>
  <c r="AA114" i="4"/>
  <c r="K115" i="4"/>
  <c r="W115" i="4"/>
  <c r="G116" i="4"/>
  <c r="S116" i="4"/>
  <c r="AE116" i="4"/>
  <c r="O117" i="4"/>
  <c r="AA117" i="4"/>
  <c r="K118" i="4"/>
  <c r="W118" i="4"/>
  <c r="G119" i="4"/>
  <c r="S119" i="4"/>
  <c r="AE119" i="4"/>
  <c r="O120" i="4"/>
  <c r="AA120" i="4"/>
  <c r="K121" i="4"/>
  <c r="W121" i="4"/>
  <c r="G122" i="4"/>
  <c r="S122" i="4"/>
  <c r="AE122" i="4"/>
  <c r="O123" i="4"/>
  <c r="AA123" i="4"/>
  <c r="K124" i="4"/>
  <c r="W124" i="4"/>
  <c r="G125" i="4"/>
  <c r="O128" i="4"/>
  <c r="AA128" i="4"/>
  <c r="K129" i="4"/>
  <c r="W129" i="4"/>
  <c r="G131" i="4"/>
  <c r="S131" i="4"/>
  <c r="AE131" i="4"/>
  <c r="O133" i="4"/>
  <c r="V133" i="4"/>
  <c r="F134" i="4"/>
  <c r="R134" i="4"/>
  <c r="AD134" i="4"/>
  <c r="N135" i="4"/>
  <c r="Z135" i="4"/>
  <c r="J136" i="4"/>
  <c r="V136" i="4"/>
  <c r="F137" i="4"/>
  <c r="R137" i="4"/>
  <c r="AD137" i="4"/>
  <c r="N138" i="4"/>
  <c r="Z138" i="4"/>
  <c r="J139" i="4"/>
  <c r="V139" i="4"/>
  <c r="F141" i="4"/>
  <c r="R141" i="4"/>
  <c r="AD141" i="4"/>
  <c r="N142" i="4"/>
  <c r="Z142" i="4"/>
  <c r="J143" i="4"/>
  <c r="V143" i="4"/>
  <c r="F144" i="4"/>
  <c r="R144" i="4"/>
  <c r="AD144" i="4"/>
  <c r="N145" i="4"/>
  <c r="Z145" i="4"/>
  <c r="J147" i="4"/>
  <c r="V147" i="4"/>
  <c r="R149" i="4"/>
  <c r="AD149" i="4"/>
  <c r="N150" i="4"/>
  <c r="Z150" i="4"/>
  <c r="J151" i="4"/>
  <c r="V151" i="4"/>
  <c r="R153" i="4"/>
  <c r="AD153" i="4"/>
  <c r="N154" i="4"/>
  <c r="Z154" i="4"/>
  <c r="J155" i="4"/>
  <c r="V155" i="4"/>
  <c r="R157" i="4"/>
  <c r="AD157" i="4"/>
  <c r="D143" i="4"/>
  <c r="D129" i="4"/>
  <c r="D124" i="4"/>
  <c r="O154" i="4"/>
  <c r="K155" i="4"/>
  <c r="G157" i="4"/>
  <c r="D144" i="4"/>
  <c r="D125" i="4"/>
  <c r="H157" i="4"/>
  <c r="D145" i="4"/>
  <c r="I157" i="4"/>
  <c r="D157" i="4"/>
  <c r="Z155" i="4"/>
  <c r="D155" i="4"/>
  <c r="W153" i="4"/>
  <c r="O155" i="4"/>
  <c r="D135" i="4"/>
  <c r="D136" i="4"/>
  <c r="AC151" i="4"/>
  <c r="AC155" i="4"/>
  <c r="V150" i="4"/>
  <c r="D120" i="4"/>
  <c r="D133" i="4"/>
  <c r="G133" i="4"/>
  <c r="W133" i="4"/>
  <c r="G134" i="4"/>
  <c r="S134" i="4"/>
  <c r="AE134" i="4"/>
  <c r="O135" i="4"/>
  <c r="AA135" i="4"/>
  <c r="K136" i="4"/>
  <c r="W136" i="4"/>
  <c r="G137" i="4"/>
  <c r="S137" i="4"/>
  <c r="AE137" i="4"/>
  <c r="O138" i="4"/>
  <c r="AA138" i="4"/>
  <c r="K139" i="4"/>
  <c r="W139" i="4"/>
  <c r="G141" i="4"/>
  <c r="S141" i="4"/>
  <c r="AE141" i="4"/>
  <c r="O142" i="4"/>
  <c r="AA142" i="4"/>
  <c r="K143" i="4"/>
  <c r="W143" i="4"/>
  <c r="G144" i="4"/>
  <c r="S144" i="4"/>
  <c r="AE144" i="4"/>
  <c r="O145" i="4"/>
  <c r="AA145" i="4"/>
  <c r="K147" i="4"/>
  <c r="W147" i="4"/>
  <c r="G149" i="4"/>
  <c r="O150" i="4"/>
  <c r="AA150" i="4"/>
  <c r="K151" i="4"/>
  <c r="W151" i="4"/>
  <c r="G153" i="4"/>
  <c r="AA154" i="4"/>
  <c r="W155" i="4"/>
  <c r="D128" i="4"/>
  <c r="D113" i="4"/>
  <c r="D141" i="4"/>
  <c r="V157" i="4"/>
  <c r="K153" i="4"/>
  <c r="D154" i="4"/>
  <c r="AB151" i="4"/>
  <c r="D118" i="4"/>
  <c r="Q155" i="4"/>
  <c r="D151" i="4"/>
  <c r="V154" i="4"/>
  <c r="AB157" i="4"/>
  <c r="H133" i="4"/>
  <c r="X133" i="4"/>
  <c r="H134" i="4"/>
  <c r="T134" i="4"/>
  <c r="AF134" i="4"/>
  <c r="P135" i="4"/>
  <c r="AB135" i="4"/>
  <c r="L136" i="4"/>
  <c r="X136" i="4"/>
  <c r="H137" i="4"/>
  <c r="T137" i="4"/>
  <c r="AF137" i="4"/>
  <c r="P138" i="4"/>
  <c r="AB138" i="4"/>
  <c r="L139" i="4"/>
  <c r="X139" i="4"/>
  <c r="H141" i="4"/>
  <c r="T141" i="4"/>
  <c r="AF141" i="4"/>
  <c r="P142" i="4"/>
  <c r="AB142" i="4"/>
  <c r="L143" i="4"/>
  <c r="X143" i="4"/>
  <c r="H144" i="4"/>
  <c r="T144" i="4"/>
  <c r="AF144" i="4"/>
  <c r="P145" i="4"/>
  <c r="AB145" i="4"/>
  <c r="L147" i="4"/>
  <c r="X147" i="4"/>
  <c r="H149" i="4"/>
  <c r="T149" i="4"/>
  <c r="AB150" i="4"/>
  <c r="L151" i="4"/>
  <c r="X151" i="4"/>
  <c r="H153" i="4"/>
  <c r="T153" i="4"/>
  <c r="AB154" i="4"/>
  <c r="L155" i="4"/>
  <c r="X155" i="4"/>
  <c r="T157" i="4"/>
  <c r="AF157" i="4"/>
  <c r="D114" i="4"/>
  <c r="D111" i="4"/>
  <c r="D134" i="4"/>
  <c r="W157" i="4"/>
  <c r="X153" i="4"/>
  <c r="X157" i="4"/>
  <c r="I154" i="4"/>
  <c r="M157" i="4"/>
  <c r="R151" i="4"/>
  <c r="N157" i="4"/>
  <c r="I133" i="4"/>
  <c r="Y133" i="4"/>
  <c r="I134" i="4"/>
  <c r="U134" i="4"/>
  <c r="E135" i="4"/>
  <c r="Q135" i="4"/>
  <c r="AC135" i="4"/>
  <c r="M136" i="4"/>
  <c r="Y136" i="4"/>
  <c r="I137" i="4"/>
  <c r="U137" i="4"/>
  <c r="E138" i="4"/>
  <c r="Q138" i="4"/>
  <c r="AC138" i="4"/>
  <c r="M139" i="4"/>
  <c r="Y139" i="4"/>
  <c r="I141" i="4"/>
  <c r="U141" i="4"/>
  <c r="E142" i="4"/>
  <c r="Q142" i="4"/>
  <c r="AC142" i="4"/>
  <c r="M143" i="4"/>
  <c r="Y143" i="4"/>
  <c r="I144" i="4"/>
  <c r="U144" i="4"/>
  <c r="E145" i="4"/>
  <c r="Q145" i="4"/>
  <c r="AC145" i="4"/>
  <c r="M147" i="4"/>
  <c r="Y147" i="4"/>
  <c r="I149" i="4"/>
  <c r="E150" i="4"/>
  <c r="Q150" i="4"/>
  <c r="AC150" i="4"/>
  <c r="M151" i="4"/>
  <c r="Y151" i="4"/>
  <c r="I153" i="4"/>
  <c r="E154" i="4"/>
  <c r="Q154" i="4"/>
  <c r="AC154" i="4"/>
  <c r="M155" i="4"/>
  <c r="Y155" i="4"/>
  <c r="D115" i="4"/>
  <c r="AA155" i="4"/>
  <c r="L157" i="4"/>
  <c r="Y153" i="4"/>
  <c r="D119" i="4"/>
  <c r="N153" i="4"/>
  <c r="AD155" i="4"/>
  <c r="L133" i="4"/>
  <c r="Z133" i="4"/>
  <c r="J134" i="4"/>
  <c r="V134" i="4"/>
  <c r="F135" i="4"/>
  <c r="R135" i="4"/>
  <c r="AD135" i="4"/>
  <c r="N136" i="4"/>
  <c r="Z136" i="4"/>
  <c r="J137" i="4"/>
  <c r="V137" i="4"/>
  <c r="F138" i="4"/>
  <c r="R138" i="4"/>
  <c r="AD138" i="4"/>
  <c r="N139" i="4"/>
  <c r="Z139" i="4"/>
  <c r="J141" i="4"/>
  <c r="V141" i="4"/>
  <c r="F142" i="4"/>
  <c r="R142" i="4"/>
  <c r="AD142" i="4"/>
  <c r="N143" i="4"/>
  <c r="Z143" i="4"/>
  <c r="J144" i="4"/>
  <c r="V144" i="4"/>
  <c r="F145" i="4"/>
  <c r="R145" i="4"/>
  <c r="AD145" i="4"/>
  <c r="N147" i="4"/>
  <c r="Z147" i="4"/>
  <c r="J149" i="4"/>
  <c r="V149" i="4"/>
  <c r="R150" i="4"/>
  <c r="AD150" i="4"/>
  <c r="N151" i="4"/>
  <c r="Z151" i="4"/>
  <c r="J153" i="4"/>
  <c r="V153" i="4"/>
  <c r="R154" i="4"/>
  <c r="AD154" i="4"/>
  <c r="N155" i="4"/>
  <c r="J157" i="4"/>
  <c r="D116" i="4"/>
  <c r="D117" i="4"/>
  <c r="L153" i="4"/>
  <c r="AB155" i="4"/>
  <c r="M153" i="4"/>
  <c r="D137" i="4"/>
  <c r="Z153" i="4"/>
  <c r="M133" i="4"/>
  <c r="AA133" i="4"/>
  <c r="K134" i="4"/>
  <c r="W134" i="4"/>
  <c r="G135" i="4"/>
  <c r="S135" i="4"/>
  <c r="AE135" i="4"/>
  <c r="O136" i="4"/>
  <c r="AA136" i="4"/>
  <c r="K137" i="4"/>
  <c r="W137" i="4"/>
  <c r="G138" i="4"/>
  <c r="S138" i="4"/>
  <c r="AE138" i="4"/>
  <c r="O139" i="4"/>
  <c r="AA139" i="4"/>
  <c r="K141" i="4"/>
  <c r="W141" i="4"/>
  <c r="G142" i="4"/>
  <c r="S142" i="4"/>
  <c r="AE142" i="4"/>
  <c r="O143" i="4"/>
  <c r="AA143" i="4"/>
  <c r="K144" i="4"/>
  <c r="W144" i="4"/>
  <c r="G145" i="4"/>
  <c r="S145" i="4"/>
  <c r="AE145" i="4"/>
  <c r="O147" i="4"/>
  <c r="AA147" i="4"/>
  <c r="K149" i="4"/>
  <c r="W149" i="4"/>
  <c r="G150" i="4"/>
  <c r="O151" i="4"/>
  <c r="AA151" i="4"/>
  <c r="G154" i="4"/>
  <c r="K157" i="4"/>
  <c r="H154" i="4"/>
  <c r="D153" i="4"/>
  <c r="J154" i="4"/>
  <c r="D150" i="4"/>
  <c r="N133" i="4"/>
  <c r="AB133" i="4"/>
  <c r="L134" i="4"/>
  <c r="X134" i="4"/>
  <c r="H135" i="4"/>
  <c r="T135" i="4"/>
  <c r="AF135" i="4"/>
  <c r="P136" i="4"/>
  <c r="AB136" i="4"/>
  <c r="L137" i="4"/>
  <c r="X137" i="4"/>
  <c r="H138" i="4"/>
  <c r="T138" i="4"/>
  <c r="AF138" i="4"/>
  <c r="P139" i="4"/>
  <c r="AB139" i="4"/>
  <c r="L141" i="4"/>
  <c r="X141" i="4"/>
  <c r="H142" i="4"/>
  <c r="T142" i="4"/>
  <c r="AF142" i="4"/>
  <c r="P143" i="4"/>
  <c r="AB143" i="4"/>
  <c r="L144" i="4"/>
  <c r="X144" i="4"/>
  <c r="H145" i="4"/>
  <c r="T145" i="4"/>
  <c r="AF145" i="4"/>
  <c r="P147" i="4"/>
  <c r="AB147" i="4"/>
  <c r="L149" i="4"/>
  <c r="X149" i="4"/>
  <c r="H150" i="4"/>
  <c r="T150" i="4"/>
  <c r="T154" i="4"/>
  <c r="Y157" i="4"/>
  <c r="J150" i="4"/>
  <c r="Z157" i="4"/>
  <c r="D147" i="4"/>
  <c r="Q133" i="4"/>
  <c r="AC133" i="4"/>
  <c r="M134" i="4"/>
  <c r="Y134" i="4"/>
  <c r="I135" i="4"/>
  <c r="U135" i="4"/>
  <c r="E136" i="4"/>
  <c r="Q136" i="4"/>
  <c r="AC136" i="4"/>
  <c r="M137" i="4"/>
  <c r="Y137" i="4"/>
  <c r="I138" i="4"/>
  <c r="U138" i="4"/>
  <c r="E139" i="4"/>
  <c r="Q139" i="4"/>
  <c r="AC139" i="4"/>
  <c r="M141" i="4"/>
  <c r="Y141" i="4"/>
  <c r="I142" i="4"/>
  <c r="U142" i="4"/>
  <c r="E143" i="4"/>
  <c r="Q143" i="4"/>
  <c r="AC143" i="4"/>
  <c r="M144" i="4"/>
  <c r="Y144" i="4"/>
  <c r="I145" i="4"/>
  <c r="U145" i="4"/>
  <c r="E147" i="4"/>
  <c r="Q147" i="4"/>
  <c r="AC147" i="4"/>
  <c r="M149" i="4"/>
  <c r="Y149" i="4"/>
  <c r="I150" i="4"/>
  <c r="E151" i="4"/>
  <c r="Q151" i="4"/>
  <c r="E155" i="4"/>
  <c r="D138" i="4"/>
  <c r="D121" i="4"/>
  <c r="R133" i="4"/>
  <c r="AD133" i="4"/>
  <c r="N134" i="4"/>
  <c r="Z134" i="4"/>
  <c r="J135" i="4"/>
  <c r="V135" i="4"/>
  <c r="F136" i="4"/>
  <c r="R136" i="4"/>
  <c r="AD136" i="4"/>
  <c r="N137" i="4"/>
  <c r="Z137" i="4"/>
  <c r="J138" i="4"/>
  <c r="V138" i="4"/>
  <c r="F139" i="4"/>
  <c r="R139" i="4"/>
  <c r="AD139" i="4"/>
  <c r="N141" i="4"/>
  <c r="Z141" i="4"/>
  <c r="J142" i="4"/>
  <c r="V142" i="4"/>
  <c r="F143" i="4"/>
  <c r="R143" i="4"/>
  <c r="AD143" i="4"/>
  <c r="N144" i="4"/>
  <c r="Z144" i="4"/>
  <c r="J145" i="4"/>
  <c r="V145" i="4"/>
  <c r="F147" i="4"/>
  <c r="R147" i="4"/>
  <c r="AD147" i="4"/>
  <c r="N149" i="4"/>
  <c r="Z149" i="4"/>
  <c r="AD151" i="4"/>
  <c r="R155" i="4"/>
  <c r="D123" i="4"/>
  <c r="S133" i="4"/>
  <c r="AE133" i="4"/>
  <c r="O134" i="4"/>
  <c r="AA134" i="4"/>
  <c r="K135" i="4"/>
  <c r="W135" i="4"/>
  <c r="G136" i="4"/>
  <c r="S136" i="4"/>
  <c r="AE136" i="4"/>
  <c r="O137" i="4"/>
  <c r="AA137" i="4"/>
  <c r="K138" i="4"/>
  <c r="W138" i="4"/>
  <c r="G139" i="4"/>
  <c r="S139" i="4"/>
  <c r="AE139" i="4"/>
  <c r="O141" i="4"/>
  <c r="AA141" i="4"/>
  <c r="K142" i="4"/>
  <c r="W142" i="4"/>
  <c r="G143" i="4"/>
  <c r="S143" i="4"/>
  <c r="AE143" i="4"/>
  <c r="O144" i="4"/>
  <c r="AA144" i="4"/>
  <c r="K145" i="4"/>
  <c r="W145" i="4"/>
  <c r="G147" i="4"/>
  <c r="S147" i="4"/>
  <c r="AE147" i="4"/>
  <c r="O149" i="4"/>
  <c r="AA149" i="4"/>
  <c r="K150" i="4"/>
  <c r="W150" i="4"/>
  <c r="G151" i="4"/>
  <c r="O153" i="4"/>
  <c r="AA153" i="4"/>
  <c r="K154" i="4"/>
  <c r="W154" i="4"/>
  <c r="G155" i="4"/>
  <c r="AA157" i="4"/>
  <c r="D149" i="4"/>
  <c r="D139" i="4"/>
  <c r="T133" i="4"/>
  <c r="AF133" i="4"/>
  <c r="P134" i="4"/>
  <c r="AB134" i="4"/>
  <c r="L135" i="4"/>
  <c r="X135" i="4"/>
  <c r="H136" i="4"/>
  <c r="T136" i="4"/>
  <c r="AF136" i="4"/>
  <c r="P137" i="4"/>
  <c r="AB137" i="4"/>
  <c r="L138" i="4"/>
  <c r="X138" i="4"/>
  <c r="H139" i="4"/>
  <c r="T139" i="4"/>
  <c r="AF139" i="4"/>
  <c r="P141" i="4"/>
  <c r="AB141" i="4"/>
  <c r="L142" i="4"/>
  <c r="X142" i="4"/>
  <c r="H143" i="4"/>
  <c r="T143" i="4"/>
  <c r="AF143" i="4"/>
  <c r="P144" i="4"/>
  <c r="AB144" i="4"/>
  <c r="L145" i="4"/>
  <c r="X145" i="4"/>
  <c r="H147" i="4"/>
  <c r="T147" i="4"/>
  <c r="AF147" i="4"/>
  <c r="AB149" i="4"/>
  <c r="L150" i="4"/>
  <c r="X150" i="4"/>
  <c r="H151" i="4"/>
  <c r="T151" i="4"/>
  <c r="AB153" i="4"/>
  <c r="L154" i="4"/>
  <c r="X154" i="4"/>
  <c r="H155" i="4"/>
  <c r="T155" i="4"/>
  <c r="D122" i="4"/>
  <c r="U133" i="4"/>
  <c r="E134" i="4"/>
  <c r="Q134" i="4"/>
  <c r="AC134" i="4"/>
  <c r="M135" i="4"/>
  <c r="Y135" i="4"/>
  <c r="I136" i="4"/>
  <c r="U136" i="4"/>
  <c r="E137" i="4"/>
  <c r="Q137" i="4"/>
  <c r="AC137" i="4"/>
  <c r="M138" i="4"/>
  <c r="Y138" i="4"/>
  <c r="I139" i="4"/>
  <c r="U139" i="4"/>
  <c r="E141" i="4"/>
  <c r="Q141" i="4"/>
  <c r="AC141" i="4"/>
  <c r="M142" i="4"/>
  <c r="Y142" i="4"/>
  <c r="I143" i="4"/>
  <c r="U143" i="4"/>
  <c r="E144" i="4"/>
  <c r="Q144" i="4"/>
  <c r="AC144" i="4"/>
  <c r="M145" i="4"/>
  <c r="Y145" i="4"/>
  <c r="I147" i="4"/>
  <c r="U147" i="4"/>
  <c r="E149" i="4"/>
  <c r="Q149" i="4"/>
  <c r="AC149" i="4"/>
  <c r="M150" i="4"/>
  <c r="Y150" i="4"/>
  <c r="I151" i="4"/>
  <c r="E153" i="4"/>
  <c r="Q153" i="4"/>
  <c r="AC153" i="4"/>
  <c r="M154" i="4"/>
  <c r="Y154" i="4"/>
  <c r="I155" i="4"/>
  <c r="E157" i="4"/>
  <c r="Q157" i="4"/>
  <c r="AC157" i="4"/>
  <c r="D142" i="4"/>
  <c r="D131" i="4"/>
  <c r="S154" i="4"/>
  <c r="S125" i="4"/>
  <c r="S151" i="4"/>
  <c r="S155" i="4"/>
  <c r="S150" i="4"/>
  <c r="F151" i="4"/>
  <c r="F150" i="4"/>
  <c r="F155" i="4"/>
  <c r="O125" i="4"/>
  <c r="F154" i="4"/>
  <c r="P125" i="4"/>
  <c r="U125" i="4"/>
  <c r="AF125" i="4"/>
  <c r="AE125" i="4"/>
  <c r="O113" i="4"/>
  <c r="S113" i="4"/>
  <c r="F149" i="4"/>
  <c r="U154" i="4"/>
  <c r="P155" i="4"/>
  <c r="U150" i="4"/>
  <c r="S111" i="4"/>
  <c r="P150" i="4"/>
  <c r="F153" i="4"/>
  <c r="U155" i="4"/>
  <c r="U113" i="4"/>
  <c r="O111" i="4"/>
  <c r="P154" i="4"/>
  <c r="S149" i="4"/>
  <c r="S153" i="4"/>
  <c r="U151" i="4"/>
  <c r="P153" i="4"/>
  <c r="AE151" i="4"/>
  <c r="AE150" i="4"/>
  <c r="O157" i="4"/>
  <c r="U111" i="4"/>
  <c r="S157" i="4"/>
  <c r="AE113" i="4"/>
  <c r="U149" i="4"/>
  <c r="P151" i="4"/>
  <c r="U153" i="4"/>
  <c r="AE155" i="4"/>
  <c r="AE154" i="4"/>
  <c r="F157" i="4"/>
  <c r="AF113" i="4"/>
  <c r="AE111" i="4"/>
  <c r="P149" i="4"/>
  <c r="P113" i="4"/>
  <c r="AF155" i="4"/>
  <c r="AE149" i="4"/>
  <c r="AF151" i="4"/>
  <c r="AF150" i="4"/>
  <c r="AF154" i="4"/>
  <c r="AE153" i="4"/>
  <c r="AF149" i="4"/>
  <c r="I13" i="4"/>
  <c r="U13" i="4"/>
  <c r="J13" i="4"/>
  <c r="V13" i="4"/>
  <c r="K13" i="4"/>
  <c r="W13" i="4"/>
  <c r="L13" i="4"/>
  <c r="X13" i="4"/>
  <c r="M13" i="4"/>
  <c r="Y13" i="4"/>
  <c r="N13" i="4"/>
  <c r="Z13" i="4"/>
  <c r="O13" i="4"/>
  <c r="AA13" i="4"/>
  <c r="AB13" i="4"/>
  <c r="Q13" i="4"/>
  <c r="AC13" i="4"/>
  <c r="F13" i="4"/>
  <c r="R13" i="4"/>
  <c r="AD13" i="4"/>
  <c r="H99" i="4"/>
  <c r="T99" i="4"/>
  <c r="AF99" i="4"/>
  <c r="P101" i="4"/>
  <c r="AB101" i="4"/>
  <c r="L102" i="4"/>
  <c r="X102" i="4"/>
  <c r="H103" i="4"/>
  <c r="T103" i="4"/>
  <c r="AF103" i="4"/>
  <c r="P105" i="4"/>
  <c r="AB105" i="4"/>
  <c r="L107" i="4"/>
  <c r="X107" i="4"/>
  <c r="I103" i="4"/>
  <c r="D107" i="4"/>
  <c r="AD99" i="4"/>
  <c r="V102" i="4"/>
  <c r="R103" i="4"/>
  <c r="J107" i="4"/>
  <c r="AA101" i="4"/>
  <c r="W107" i="4"/>
  <c r="I99" i="4"/>
  <c r="U99" i="4"/>
  <c r="E101" i="4"/>
  <c r="Q101" i="4"/>
  <c r="AC101" i="4"/>
  <c r="M102" i="4"/>
  <c r="Y102" i="4"/>
  <c r="U103" i="4"/>
  <c r="E105" i="4"/>
  <c r="Q105" i="4"/>
  <c r="AC105" i="4"/>
  <c r="M107" i="4"/>
  <c r="Y107" i="4"/>
  <c r="F107" i="4"/>
  <c r="Y105" i="4"/>
  <c r="AE103" i="4"/>
  <c r="J99" i="4"/>
  <c r="V99" i="4"/>
  <c r="F101" i="4"/>
  <c r="R101" i="4"/>
  <c r="AD101" i="4"/>
  <c r="N102" i="4"/>
  <c r="Z102" i="4"/>
  <c r="J103" i="4"/>
  <c r="V103" i="4"/>
  <c r="F105" i="4"/>
  <c r="R105" i="4"/>
  <c r="AD105" i="4"/>
  <c r="N107" i="4"/>
  <c r="Z107" i="4"/>
  <c r="D105" i="4"/>
  <c r="D102" i="4"/>
  <c r="U107" i="4"/>
  <c r="K107" i="4"/>
  <c r="K99" i="4"/>
  <c r="W99" i="4"/>
  <c r="G101" i="4"/>
  <c r="S101" i="4"/>
  <c r="AE101" i="4"/>
  <c r="O102" i="4"/>
  <c r="AA102" i="4"/>
  <c r="K103" i="4"/>
  <c r="W103" i="4"/>
  <c r="G105" i="4"/>
  <c r="S105" i="4"/>
  <c r="AE105" i="4"/>
  <c r="O107" i="4"/>
  <c r="AA107" i="4"/>
  <c r="R107" i="4"/>
  <c r="G103" i="4"/>
  <c r="L99" i="4"/>
  <c r="X99" i="4"/>
  <c r="H101" i="4"/>
  <c r="T101" i="4"/>
  <c r="AF101" i="4"/>
  <c r="P102" i="4"/>
  <c r="AB102" i="4"/>
  <c r="L103" i="4"/>
  <c r="X103" i="4"/>
  <c r="H105" i="4"/>
  <c r="T105" i="4"/>
  <c r="AF105" i="4"/>
  <c r="AB107" i="4"/>
  <c r="S103" i="4"/>
  <c r="G13" i="4"/>
  <c r="M99" i="4"/>
  <c r="Y99" i="4"/>
  <c r="I101" i="4"/>
  <c r="U101" i="4"/>
  <c r="E102" i="4"/>
  <c r="Q102" i="4"/>
  <c r="AC102" i="4"/>
  <c r="M103" i="4"/>
  <c r="Y103" i="4"/>
  <c r="I105" i="4"/>
  <c r="U105" i="4"/>
  <c r="Q107" i="4"/>
  <c r="AC107" i="4"/>
  <c r="D103" i="4"/>
  <c r="D101" i="4"/>
  <c r="AA105" i="4"/>
  <c r="H13" i="4"/>
  <c r="N99" i="4"/>
  <c r="Z99" i="4"/>
  <c r="J101" i="4"/>
  <c r="V101" i="4"/>
  <c r="F102" i="4"/>
  <c r="R102" i="4"/>
  <c r="AD102" i="4"/>
  <c r="N103" i="4"/>
  <c r="Z103" i="4"/>
  <c r="J105" i="4"/>
  <c r="V105" i="4"/>
  <c r="AD107" i="4"/>
  <c r="K102" i="4"/>
  <c r="S13" i="4"/>
  <c r="O99" i="4"/>
  <c r="AA99" i="4"/>
  <c r="K101" i="4"/>
  <c r="W101" i="4"/>
  <c r="G102" i="4"/>
  <c r="S102" i="4"/>
  <c r="AE102" i="4"/>
  <c r="O103" i="4"/>
  <c r="AA103" i="4"/>
  <c r="K105" i="4"/>
  <c r="W105" i="4"/>
  <c r="G107" i="4"/>
  <c r="S107" i="4"/>
  <c r="AE107" i="4"/>
  <c r="D99" i="4"/>
  <c r="F99" i="4"/>
  <c r="N101" i="4"/>
  <c r="J102" i="4"/>
  <c r="AD103" i="4"/>
  <c r="Z105" i="4"/>
  <c r="G99" i="4"/>
  <c r="S99" i="4"/>
  <c r="O101" i="4"/>
  <c r="W102" i="4"/>
  <c r="T13" i="4"/>
  <c r="P99" i="4"/>
  <c r="AB99" i="4"/>
  <c r="L101" i="4"/>
  <c r="X101" i="4"/>
  <c r="H102" i="4"/>
  <c r="T102" i="4"/>
  <c r="AF102" i="4"/>
  <c r="P103" i="4"/>
  <c r="AB103" i="4"/>
  <c r="L105" i="4"/>
  <c r="X105" i="4"/>
  <c r="H107" i="4"/>
  <c r="T107" i="4"/>
  <c r="AF107" i="4"/>
  <c r="R99" i="4"/>
  <c r="Z101" i="4"/>
  <c r="F103" i="4"/>
  <c r="N105" i="4"/>
  <c r="V107" i="4"/>
  <c r="AE99" i="4"/>
  <c r="O105" i="4"/>
  <c r="AE13" i="4"/>
  <c r="E99" i="4"/>
  <c r="Q99" i="4"/>
  <c r="AC99" i="4"/>
  <c r="M101" i="4"/>
  <c r="Y101" i="4"/>
  <c r="I102" i="4"/>
  <c r="U102" i="4"/>
  <c r="E103" i="4"/>
  <c r="Q103" i="4"/>
  <c r="AC103" i="4"/>
  <c r="M105" i="4"/>
  <c r="I107" i="4"/>
  <c r="D13" i="4"/>
  <c r="E13" i="4"/>
  <c r="E107" i="4"/>
  <c r="P13" i="4"/>
  <c r="AF13" i="4"/>
  <c r="P107" i="4"/>
  <c r="M10" i="4"/>
  <c r="Y10" i="4"/>
  <c r="N10" i="4"/>
  <c r="Z10" i="4"/>
  <c r="O10" i="4"/>
  <c r="AA10" i="4"/>
  <c r="AB10" i="4"/>
  <c r="Q10" i="4"/>
  <c r="AC10" i="4"/>
  <c r="F10" i="4"/>
  <c r="R10" i="4"/>
  <c r="AD10" i="4"/>
  <c r="G10" i="4"/>
  <c r="S10" i="4"/>
  <c r="AE10" i="4"/>
  <c r="H10" i="4"/>
  <c r="T10" i="4"/>
  <c r="AF10" i="4"/>
  <c r="W10" i="4"/>
  <c r="L10" i="4"/>
  <c r="X10" i="4"/>
  <c r="I10" i="4"/>
  <c r="U10" i="4"/>
  <c r="J10" i="4"/>
  <c r="V10" i="4"/>
  <c r="K10" i="4"/>
  <c r="D10" i="4"/>
  <c r="E10" i="4"/>
  <c r="AH107" i="1"/>
  <c r="AF205" i="1"/>
  <c r="AM10" i="1"/>
  <c r="AH157" i="1"/>
  <c r="P185" i="4" l="1"/>
  <c r="AB185" i="4"/>
  <c r="L187" i="4"/>
  <c r="X187" i="4"/>
  <c r="H189" i="4"/>
  <c r="T189" i="4"/>
  <c r="AF189" i="4"/>
  <c r="P191" i="4"/>
  <c r="AB191" i="4"/>
  <c r="L193" i="4"/>
  <c r="X193" i="4"/>
  <c r="H194" i="4"/>
  <c r="T194" i="4"/>
  <c r="AF194" i="4"/>
  <c r="P195" i="4"/>
  <c r="AB195" i="4"/>
  <c r="L196" i="4"/>
  <c r="X196" i="4"/>
  <c r="H197" i="4"/>
  <c r="T197" i="4"/>
  <c r="AF197" i="4"/>
  <c r="P199" i="4"/>
  <c r="AB199" i="4"/>
  <c r="L200" i="4"/>
  <c r="X200" i="4"/>
  <c r="H201" i="4"/>
  <c r="T201" i="4"/>
  <c r="AF201" i="4"/>
  <c r="P202" i="4"/>
  <c r="AB202" i="4"/>
  <c r="L203" i="4"/>
  <c r="X203" i="4"/>
  <c r="H205" i="4"/>
  <c r="T205" i="4"/>
  <c r="AF205" i="4"/>
  <c r="D191" i="4"/>
  <c r="E185" i="4"/>
  <c r="Q185" i="4"/>
  <c r="AC185" i="4"/>
  <c r="M187" i="4"/>
  <c r="Y187" i="4"/>
  <c r="I189" i="4"/>
  <c r="U189" i="4"/>
  <c r="E191" i="4"/>
  <c r="Q191" i="4"/>
  <c r="AC191" i="4"/>
  <c r="M193" i="4"/>
  <c r="Y193" i="4"/>
  <c r="I194" i="4"/>
  <c r="U194" i="4"/>
  <c r="E195" i="4"/>
  <c r="Q195" i="4"/>
  <c r="AC195" i="4"/>
  <c r="M196" i="4"/>
  <c r="Y196" i="4"/>
  <c r="I197" i="4"/>
  <c r="U197" i="4"/>
  <c r="E199" i="4"/>
  <c r="Q199" i="4"/>
  <c r="AC199" i="4"/>
  <c r="M200" i="4"/>
  <c r="Y200" i="4"/>
  <c r="I201" i="4"/>
  <c r="U201" i="4"/>
  <c r="E202" i="4"/>
  <c r="Q202" i="4"/>
  <c r="AC202" i="4"/>
  <c r="M203" i="4"/>
  <c r="Y203" i="4"/>
  <c r="I205" i="4"/>
  <c r="U205" i="4"/>
  <c r="D205" i="4"/>
  <c r="D189" i="4"/>
  <c r="F185" i="4"/>
  <c r="R185" i="4"/>
  <c r="AD185" i="4"/>
  <c r="N187" i="4"/>
  <c r="Z187" i="4"/>
  <c r="J189" i="4"/>
  <c r="V189" i="4"/>
  <c r="F191" i="4"/>
  <c r="R191" i="4"/>
  <c r="AD191" i="4"/>
  <c r="N193" i="4"/>
  <c r="Z193" i="4"/>
  <c r="J194" i="4"/>
  <c r="V194" i="4"/>
  <c r="F195" i="4"/>
  <c r="R195" i="4"/>
  <c r="AD195" i="4"/>
  <c r="N196" i="4"/>
  <c r="Z196" i="4"/>
  <c r="J197" i="4"/>
  <c r="V197" i="4"/>
  <c r="F199" i="4"/>
  <c r="R199" i="4"/>
  <c r="AD199" i="4"/>
  <c r="N200" i="4"/>
  <c r="Z200" i="4"/>
  <c r="J201" i="4"/>
  <c r="V201" i="4"/>
  <c r="F202" i="4"/>
  <c r="R202" i="4"/>
  <c r="AD202" i="4"/>
  <c r="N203" i="4"/>
  <c r="Z203" i="4"/>
  <c r="J205" i="4"/>
  <c r="V205" i="4"/>
  <c r="D201" i="4"/>
  <c r="D187" i="4"/>
  <c r="G185" i="4"/>
  <c r="S185" i="4"/>
  <c r="AE185" i="4"/>
  <c r="O187" i="4"/>
  <c r="AA187" i="4"/>
  <c r="K189" i="4"/>
  <c r="W189" i="4"/>
  <c r="G191" i="4"/>
  <c r="S191" i="4"/>
  <c r="AE191" i="4"/>
  <c r="O193" i="4"/>
  <c r="AA193" i="4"/>
  <c r="K194" i="4"/>
  <c r="W194" i="4"/>
  <c r="G195" i="4"/>
  <c r="S195" i="4"/>
  <c r="AE195" i="4"/>
  <c r="O196" i="4"/>
  <c r="AA196" i="4"/>
  <c r="K197" i="4"/>
  <c r="W197" i="4"/>
  <c r="G199" i="4"/>
  <c r="S199" i="4"/>
  <c r="AE199" i="4"/>
  <c r="O200" i="4"/>
  <c r="AA200" i="4"/>
  <c r="K201" i="4"/>
  <c r="W201" i="4"/>
  <c r="G202" i="4"/>
  <c r="S202" i="4"/>
  <c r="AE202" i="4"/>
  <c r="O203" i="4"/>
  <c r="AA203" i="4"/>
  <c r="K205" i="4"/>
  <c r="W205" i="4"/>
  <c r="D202" i="4"/>
  <c r="D185" i="4"/>
  <c r="H185" i="4"/>
  <c r="T185" i="4"/>
  <c r="AF185" i="4"/>
  <c r="P187" i="4"/>
  <c r="AB187" i="4"/>
  <c r="L189" i="4"/>
  <c r="X189" i="4"/>
  <c r="H191" i="4"/>
  <c r="T191" i="4"/>
  <c r="AF191" i="4"/>
  <c r="P193" i="4"/>
  <c r="AB193" i="4"/>
  <c r="L194" i="4"/>
  <c r="X194" i="4"/>
  <c r="H195" i="4"/>
  <c r="T195" i="4"/>
  <c r="AF195" i="4"/>
  <c r="P196" i="4"/>
  <c r="AB196" i="4"/>
  <c r="L197" i="4"/>
  <c r="X197" i="4"/>
  <c r="H199" i="4"/>
  <c r="T199" i="4"/>
  <c r="AF199" i="4"/>
  <c r="P200" i="4"/>
  <c r="AB200" i="4"/>
  <c r="L201" i="4"/>
  <c r="X201" i="4"/>
  <c r="H202" i="4"/>
  <c r="T202" i="4"/>
  <c r="AF202" i="4"/>
  <c r="P203" i="4"/>
  <c r="AB203" i="4"/>
  <c r="L205" i="4"/>
  <c r="X205" i="4"/>
  <c r="D203" i="4"/>
  <c r="I185" i="4"/>
  <c r="U185" i="4"/>
  <c r="E187" i="4"/>
  <c r="Q187" i="4"/>
  <c r="AC187" i="4"/>
  <c r="M189" i="4"/>
  <c r="Y189" i="4"/>
  <c r="I191" i="4"/>
  <c r="U191" i="4"/>
  <c r="E193" i="4"/>
  <c r="Q193" i="4"/>
  <c r="AC193" i="4"/>
  <c r="M194" i="4"/>
  <c r="Y194" i="4"/>
  <c r="I195" i="4"/>
  <c r="U195" i="4"/>
  <c r="E196" i="4"/>
  <c r="Q196" i="4"/>
  <c r="AC196" i="4"/>
  <c r="M197" i="4"/>
  <c r="Y197" i="4"/>
  <c r="I199" i="4"/>
  <c r="U199" i="4"/>
  <c r="E200" i="4"/>
  <c r="Q200" i="4"/>
  <c r="AC200" i="4"/>
  <c r="M201" i="4"/>
  <c r="Y201" i="4"/>
  <c r="I202" i="4"/>
  <c r="U202" i="4"/>
  <c r="E203" i="4"/>
  <c r="Q203" i="4"/>
  <c r="AC203" i="4"/>
  <c r="M205" i="4"/>
  <c r="Y205" i="4"/>
  <c r="D200" i="4"/>
  <c r="J185" i="4"/>
  <c r="V185" i="4"/>
  <c r="F187" i="4"/>
  <c r="R187" i="4"/>
  <c r="AD187" i="4"/>
  <c r="N189" i="4"/>
  <c r="Z189" i="4"/>
  <c r="J191" i="4"/>
  <c r="V191" i="4"/>
  <c r="F193" i="4"/>
  <c r="R193" i="4"/>
  <c r="AD193" i="4"/>
  <c r="N194" i="4"/>
  <c r="Z194" i="4"/>
  <c r="J195" i="4"/>
  <c r="V195" i="4"/>
  <c r="F196" i="4"/>
  <c r="R196" i="4"/>
  <c r="AD196" i="4"/>
  <c r="N197" i="4"/>
  <c r="Z197" i="4"/>
  <c r="J199" i="4"/>
  <c r="V199" i="4"/>
  <c r="F200" i="4"/>
  <c r="R200" i="4"/>
  <c r="AD200" i="4"/>
  <c r="N201" i="4"/>
  <c r="Z201" i="4"/>
  <c r="J202" i="4"/>
  <c r="V202" i="4"/>
  <c r="F203" i="4"/>
  <c r="R203" i="4"/>
  <c r="AD203" i="4"/>
  <c r="N205" i="4"/>
  <c r="Z205" i="4"/>
  <c r="D199" i="4"/>
  <c r="K185" i="4"/>
  <c r="W185" i="4"/>
  <c r="G187" i="4"/>
  <c r="S187" i="4"/>
  <c r="AE187" i="4"/>
  <c r="O189" i="4"/>
  <c r="AA189" i="4"/>
  <c r="K191" i="4"/>
  <c r="W191" i="4"/>
  <c r="G193" i="4"/>
  <c r="S193" i="4"/>
  <c r="AE193" i="4"/>
  <c r="O194" i="4"/>
  <c r="AA194" i="4"/>
  <c r="K195" i="4"/>
  <c r="W195" i="4"/>
  <c r="G196" i="4"/>
  <c r="S196" i="4"/>
  <c r="AE196" i="4"/>
  <c r="O197" i="4"/>
  <c r="AA197" i="4"/>
  <c r="K199" i="4"/>
  <c r="W199" i="4"/>
  <c r="G200" i="4"/>
  <c r="S200" i="4"/>
  <c r="AE200" i="4"/>
  <c r="O201" i="4"/>
  <c r="AA201" i="4"/>
  <c r="K202" i="4"/>
  <c r="W202" i="4"/>
  <c r="G203" i="4"/>
  <c r="S203" i="4"/>
  <c r="AE203" i="4"/>
  <c r="O205" i="4"/>
  <c r="AA205" i="4"/>
  <c r="D195" i="4"/>
  <c r="L185" i="4"/>
  <c r="X185" i="4"/>
  <c r="H187" i="4"/>
  <c r="T187" i="4"/>
  <c r="AF187" i="4"/>
  <c r="P189" i="4"/>
  <c r="AB189" i="4"/>
  <c r="L191" i="4"/>
  <c r="X191" i="4"/>
  <c r="H193" i="4"/>
  <c r="T193" i="4"/>
  <c r="AF193" i="4"/>
  <c r="P194" i="4"/>
  <c r="AB194" i="4"/>
  <c r="L195" i="4"/>
  <c r="X195" i="4"/>
  <c r="H196" i="4"/>
  <c r="T196" i="4"/>
  <c r="AF196" i="4"/>
  <c r="P197" i="4"/>
  <c r="AB197" i="4"/>
  <c r="L199" i="4"/>
  <c r="X199" i="4"/>
  <c r="H200" i="4"/>
  <c r="T200" i="4"/>
  <c r="AF200" i="4"/>
  <c r="P201" i="4"/>
  <c r="AB201" i="4"/>
  <c r="L202" i="4"/>
  <c r="X202" i="4"/>
  <c r="H203" i="4"/>
  <c r="T203" i="4"/>
  <c r="AF203" i="4"/>
  <c r="AB205" i="4"/>
  <c r="D196" i="4"/>
  <c r="M185" i="4"/>
  <c r="Y185" i="4"/>
  <c r="I187" i="4"/>
  <c r="U187" i="4"/>
  <c r="E189" i="4"/>
  <c r="Q189" i="4"/>
  <c r="AC189" i="4"/>
  <c r="M191" i="4"/>
  <c r="Y191" i="4"/>
  <c r="I193" i="4"/>
  <c r="U193" i="4"/>
  <c r="E194" i="4"/>
  <c r="Q194" i="4"/>
  <c r="AC194" i="4"/>
  <c r="M195" i="4"/>
  <c r="Y195" i="4"/>
  <c r="I196" i="4"/>
  <c r="U196" i="4"/>
  <c r="E197" i="4"/>
  <c r="Q197" i="4"/>
  <c r="AC197" i="4"/>
  <c r="M199" i="4"/>
  <c r="Y199" i="4"/>
  <c r="I200" i="4"/>
  <c r="U200" i="4"/>
  <c r="E201" i="4"/>
  <c r="Q201" i="4"/>
  <c r="AC201" i="4"/>
  <c r="M202" i="4"/>
  <c r="Y202" i="4"/>
  <c r="I203" i="4"/>
  <c r="U203" i="4"/>
  <c r="Q205" i="4"/>
  <c r="AC205" i="4"/>
  <c r="D197" i="4"/>
  <c r="S189" i="4"/>
  <c r="G194" i="4"/>
  <c r="W196" i="4"/>
  <c r="K200" i="4"/>
  <c r="AA202" i="4"/>
  <c r="D193" i="4"/>
  <c r="K196" i="4"/>
  <c r="R189" i="4"/>
  <c r="N185" i="4"/>
  <c r="AD189" i="4"/>
  <c r="R194" i="4"/>
  <c r="F197" i="4"/>
  <c r="V200" i="4"/>
  <c r="J203" i="4"/>
  <c r="O185" i="4"/>
  <c r="AE189" i="4"/>
  <c r="S194" i="4"/>
  <c r="G197" i="4"/>
  <c r="W200" i="4"/>
  <c r="K203" i="4"/>
  <c r="Z202" i="4"/>
  <c r="Z185" i="4"/>
  <c r="N191" i="4"/>
  <c r="AD194" i="4"/>
  <c r="R197" i="4"/>
  <c r="F201" i="4"/>
  <c r="V203" i="4"/>
  <c r="AE205" i="4"/>
  <c r="AA185" i="4"/>
  <c r="O191" i="4"/>
  <c r="AE194" i="4"/>
  <c r="S197" i="4"/>
  <c r="G201" i="4"/>
  <c r="W203" i="4"/>
  <c r="AA199" i="4"/>
  <c r="J187" i="4"/>
  <c r="Z191" i="4"/>
  <c r="N195" i="4"/>
  <c r="AD197" i="4"/>
  <c r="R201" i="4"/>
  <c r="F205" i="4"/>
  <c r="J200" i="4"/>
  <c r="K187" i="4"/>
  <c r="AA191" i="4"/>
  <c r="O195" i="4"/>
  <c r="AE197" i="4"/>
  <c r="S201" i="4"/>
  <c r="G205" i="4"/>
  <c r="O202" i="4"/>
  <c r="V187" i="4"/>
  <c r="J193" i="4"/>
  <c r="Z195" i="4"/>
  <c r="N199" i="4"/>
  <c r="AD201" i="4"/>
  <c r="R205" i="4"/>
  <c r="W193" i="4"/>
  <c r="F194" i="4"/>
  <c r="W187" i="4"/>
  <c r="K193" i="4"/>
  <c r="AA195" i="4"/>
  <c r="O199" i="4"/>
  <c r="AE201" i="4"/>
  <c r="S205" i="4"/>
  <c r="G189" i="4"/>
  <c r="V196" i="4"/>
  <c r="F189" i="4"/>
  <c r="V193" i="4"/>
  <c r="J196" i="4"/>
  <c r="Z199" i="4"/>
  <c r="N202" i="4"/>
  <c r="AD205" i="4"/>
  <c r="D194" i="4"/>
  <c r="E205" i="4"/>
  <c r="P205" i="4"/>
  <c r="AH20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tc={89485D39-A207-46AB-ADFA-22E93C47C91E}</author>
  </authors>
  <commentList>
    <comment ref="K4" authorId="0" shapeId="0" xr:uid="{4E7CF150-7CC5-4FD6-8F03-FD3F46D0B8E0}">
      <text>
        <r>
          <rPr>
            <b/>
            <u/>
            <sz val="9"/>
            <color indexed="81"/>
            <rFont val="Calibri"/>
            <family val="2"/>
          </rPr>
          <t xml:space="preserve">Author:
</t>
        </r>
        <r>
          <rPr>
            <u/>
            <sz val="9"/>
            <color indexed="81"/>
            <rFont val="Calibri"/>
            <family val="2"/>
          </rPr>
          <t>The cells in the column are highlighted in case where:</t>
        </r>
        <r>
          <rPr>
            <u/>
            <sz val="9"/>
            <color indexed="81"/>
            <rFont val="Tahoma"/>
            <family val="2"/>
          </rPr>
          <t xml:space="preserve">
</t>
        </r>
        <r>
          <rPr>
            <sz val="9"/>
            <color indexed="81"/>
            <rFont val="Tahoma"/>
            <family val="2"/>
          </rPr>
          <t>- Total P2 ≠ 0
- P1 / P2 / B1G of all NACEs  ≠ 0 (only values for P1 and B1G of NACE K)
- D211, D212, D214  ≠ 0
- P3 and P5  ≠ 0
- P61 and P71 ≠ 0 (only values for P62 and P72)
- D1, D2, D3 ≠ 0
- Transition from GDP to GNI ≠ 0</t>
        </r>
      </text>
    </comment>
    <comment ref="L4" authorId="0" shapeId="0" xr:uid="{89DC0FE1-C008-47FF-88B9-0C8E0CF7E173}">
      <text>
        <r>
          <rPr>
            <b/>
            <u/>
            <sz val="9"/>
            <color indexed="81"/>
            <rFont val="Calibri"/>
            <family val="2"/>
          </rPr>
          <t xml:space="preserve">Author:
</t>
        </r>
        <r>
          <rPr>
            <u/>
            <sz val="9"/>
            <color indexed="81"/>
            <rFont val="Calibri"/>
            <family val="2"/>
          </rPr>
          <t>The cells in the column are highlighted in case where:</t>
        </r>
        <r>
          <rPr>
            <u/>
            <sz val="9"/>
            <color indexed="81"/>
            <rFont val="Tahoma"/>
            <family val="2"/>
          </rPr>
          <t xml:space="preserve">
</t>
        </r>
        <r>
          <rPr>
            <sz val="9"/>
            <color indexed="81"/>
            <rFont val="Tahoma"/>
            <family val="2"/>
          </rPr>
          <t>- Total P2 ≠ 0
- P1 / P2 / B1G of all NACEs  ≠ 0 (only values for P1 and B1G of NACE K)
- D211 or D212  ≠ 0 (only value for D214 possible)
- P3 and P5  ≠ 0
- P61 and P71 ≠ 0 (only values for P62 and P72)
- D1, D3 ≠ 0
- Transition from GDP to GNI ≠ 0 (only values for D44 possible)
- D2 (income approach) not equal to D21 (production approach)</t>
        </r>
      </text>
    </comment>
    <comment ref="R4" authorId="0" shapeId="0" xr:uid="{906320EC-FEF0-485C-9EF2-C5684594805F}">
      <text>
        <r>
          <rPr>
            <b/>
            <u/>
            <sz val="9"/>
            <color indexed="81"/>
            <rFont val="Calibri"/>
            <family val="2"/>
          </rPr>
          <t xml:space="preserve">Author:
</t>
        </r>
        <r>
          <rPr>
            <u/>
            <sz val="9"/>
            <color indexed="81"/>
            <rFont val="Calibri"/>
            <family val="2"/>
          </rPr>
          <t>The cells in the column are highlighted in case where:</t>
        </r>
        <r>
          <rPr>
            <u/>
            <sz val="9"/>
            <color indexed="81"/>
            <rFont val="Tahoma"/>
            <family val="2"/>
          </rPr>
          <t xml:space="preserve">
</t>
        </r>
        <r>
          <rPr>
            <sz val="9"/>
            <color indexed="81"/>
            <rFont val="Tahoma"/>
            <family val="2"/>
          </rPr>
          <t>- P1, P2 &lt; 0
- P3 &lt; 0
- COICOPs other than 04 and 12 ≠ 0
- P5, P6 and P7 ≠ 0
- D1, D2, D3 ≠ 0
- Transition from GDP to GNI ≠ 0 (only values for D41 possible)</t>
        </r>
      </text>
    </comment>
    <comment ref="S4" authorId="0" shapeId="0" xr:uid="{A2050E8C-53F2-4648-9173-6D45C103210D}">
      <text>
        <r>
          <rPr>
            <b/>
            <u/>
            <sz val="9"/>
            <color indexed="81"/>
            <rFont val="Calibri"/>
            <family val="2"/>
          </rPr>
          <t xml:space="preserve">Author:
</t>
        </r>
        <r>
          <rPr>
            <u/>
            <sz val="9"/>
            <color indexed="81"/>
            <rFont val="Calibri"/>
            <family val="2"/>
          </rPr>
          <t>The cells in the column are highlighted in case where:</t>
        </r>
        <r>
          <rPr>
            <u/>
            <sz val="9"/>
            <color indexed="81"/>
            <rFont val="Tahoma"/>
            <family val="2"/>
          </rPr>
          <t xml:space="preserve">
</t>
        </r>
        <r>
          <rPr>
            <sz val="9"/>
            <color indexed="81"/>
            <rFont val="Tahoma"/>
            <family val="2"/>
          </rPr>
          <t>- P1, P2 &lt; 0
- P3 &lt; 0
- COICOPs other than 04 and 12 ≠ 0
- P5, P6 and P7 ≠ 0
- D1, D2, D3 ≠ 0
- Transition from GDP to GNI ≠ 0</t>
        </r>
      </text>
    </comment>
    <comment ref="A114" authorId="1" shapeId="0" xr:uid="{89485D39-A207-46AB-ADFA-22E93C47C91E}">
      <text>
        <t>[Threaded comment]
Your version of Excel allows you to read this threaded comment; however, any edits to it will get removed if the file is opened in a newer version of Excel. Learn more: https://go.microsoft.com/fwlink/?linkid=870924
Comment:
    Tämä versio tehty vanhalla coicop-luokituksella</t>
      </text>
    </comment>
    <comment ref="K210" authorId="0" shapeId="0" xr:uid="{04412C1D-E54C-407E-9C0E-CC22018D6040}">
      <text>
        <r>
          <rPr>
            <b/>
            <sz val="9"/>
            <color indexed="81"/>
            <rFont val="Tahoma"/>
            <family val="2"/>
          </rPr>
          <t>Author:</t>
        </r>
        <r>
          <rPr>
            <sz val="9"/>
            <color indexed="81"/>
            <rFont val="Tahoma"/>
            <family val="2"/>
          </rPr>
          <t xml:space="preserve">
Supply-Use balance. 
It includes the secondary effect for estimates based on the sum of costs (e.g. Output of non-market units, UCM for dwellings, certain types of SPEs). 
It is assumed that FISIM allocated to the respective units is shown in the column R (Allocation of FISIM) as their intermediate consumption and then as output. Subsequently, the consumption of this output (e.g. GG FCE, NPISH FCE, HFCE or IC), for the FISIM part, is also shown in the column R.
</t>
        </r>
      </text>
    </comment>
    <comment ref="L210" authorId="0" shapeId="0" xr:uid="{EC5FDCAB-0D1E-414E-BFAF-236486711E44}">
      <text>
        <r>
          <rPr>
            <b/>
            <sz val="9"/>
            <color indexed="81"/>
            <rFont val="Tahoma"/>
            <family val="2"/>
          </rPr>
          <t>Author:</t>
        </r>
        <r>
          <rPr>
            <sz val="9"/>
            <color indexed="81"/>
            <rFont val="Tahoma"/>
            <family val="2"/>
          </rPr>
          <t xml:space="preserve">
Supply-Use balance. 
It includes the secondary effect for estimates based on the sum of costs (e.g. Output of non-market units, UCM for dwellings). 
It is assumed that Insurance allocated to the respective units is shown in the column S (Allocation of insurance) as their intermediate consumption and then as output. Subsequently, the consumption of this output (e.g. GG FCE, NPISH FCE, HFCE), for the Insurance part, is also shown in the column S.
</t>
        </r>
      </text>
    </comment>
    <comment ref="K211" authorId="0" shapeId="0" xr:uid="{D6F6667D-F406-4850-B286-3F94FBFCBDCE}">
      <text>
        <r>
          <rPr>
            <b/>
            <sz val="9"/>
            <color indexed="81"/>
            <rFont val="Tahoma"/>
            <family val="2"/>
          </rPr>
          <t>Author:</t>
        </r>
        <r>
          <rPr>
            <sz val="9"/>
            <color indexed="81"/>
            <rFont val="Tahoma"/>
            <family val="2"/>
          </rPr>
          <t xml:space="preserve">
Balance net exports and net D41</t>
        </r>
      </text>
    </comment>
  </commentList>
</comments>
</file>

<file path=xl/sharedStrings.xml><?xml version="1.0" encoding="utf-8"?>
<sst xmlns="http://schemas.openxmlformats.org/spreadsheetml/2006/main" count="4523" uniqueCount="378">
  <si>
    <t xml:space="preserve"> </t>
  </si>
  <si>
    <t>* Statistics Finland, National Accounts</t>
  </si>
  <si>
    <t>* Version: 06/2025</t>
  </si>
  <si>
    <t>* Reference year = 2022; values match the publications made in summer 2025.</t>
  </si>
  <si>
    <r>
      <t>* Main table (</t>
    </r>
    <r>
      <rPr>
        <i/>
        <sz val="10"/>
        <rFont val="Arial"/>
        <family val="2"/>
      </rPr>
      <t xml:space="preserve">Data (Layer 1) </t>
    </r>
    <r>
      <rPr>
        <sz val="10"/>
        <rFont val="Arial"/>
        <family val="2"/>
      </rPr>
      <t>-sheet) is linked to the data sheets (</t>
    </r>
    <r>
      <rPr>
        <i/>
        <sz val="10"/>
        <rFont val="Arial"/>
        <family val="2"/>
      </rPr>
      <t>PROD_A21, Insurance, Other</t>
    </r>
    <r>
      <rPr>
        <sz val="10"/>
        <rFont val="Arial"/>
        <family val="2"/>
      </rPr>
      <t xml:space="preserve">)
</t>
    </r>
  </si>
  <si>
    <r>
      <t>* Data sheets (</t>
    </r>
    <r>
      <rPr>
        <i/>
        <sz val="10"/>
        <rFont val="Arial"/>
        <family val="2"/>
      </rPr>
      <t>PROD_A21, Insurance, Other</t>
    </r>
    <r>
      <rPr>
        <sz val="10"/>
        <rFont val="Arial"/>
        <family val="2"/>
      </rPr>
      <t xml:space="preserve">) are compiled using SAS. Data is collected form the National Accounts IT-system (SQL-servers).
</t>
    </r>
  </si>
  <si>
    <r>
      <t>* Calculation method "</t>
    </r>
    <r>
      <rPr>
        <i/>
        <sz val="10"/>
        <rFont val="Arial"/>
        <family val="2"/>
      </rPr>
      <t>Marketless"</t>
    </r>
    <r>
      <rPr>
        <sz val="10"/>
        <rFont val="Arial"/>
        <family val="2"/>
      </rPr>
      <t xml:space="preserve"> in data sheet </t>
    </r>
    <r>
      <rPr>
        <i/>
        <sz val="10"/>
        <rFont val="Arial"/>
        <family val="2"/>
      </rPr>
      <t>PROD_21</t>
    </r>
    <r>
      <rPr>
        <sz val="10"/>
        <rFont val="Arial"/>
        <family val="2"/>
      </rPr>
      <t xml:space="preserve"> refers to inversed calculation (P1 = B1GBH + P2)</t>
    </r>
  </si>
  <si>
    <t xml:space="preserve">* Data sheets include first the aggregated data which are linked to the main table. Under the aggregates, separated by an empty line, you'll find more detailed level of data (for example the breakdown of sectors).
</t>
  </si>
  <si>
    <r>
      <t xml:space="preserve">* The </t>
    </r>
    <r>
      <rPr>
        <i/>
        <sz val="10"/>
        <rFont val="Arial"/>
        <family val="2"/>
      </rPr>
      <t>use</t>
    </r>
    <r>
      <rPr>
        <sz val="10"/>
        <rFont val="Arial"/>
        <family val="2"/>
      </rPr>
      <t xml:space="preserve"> of insurance services is not separated in Finnish NA IT-system. However, the information is found from the supply and use tables. Thus, to keep the balance, the values from the </t>
    </r>
    <r>
      <rPr>
        <i/>
        <sz val="10"/>
        <rFont val="Arial"/>
        <family val="2"/>
      </rPr>
      <t xml:space="preserve">Allocation of insurance </t>
    </r>
    <r>
      <rPr>
        <sz val="10"/>
        <rFont val="Arial"/>
        <family val="2"/>
      </rPr>
      <t xml:space="preserve">-column are diminished from the largest source data cell (these are highlighted on the main data sheet).
</t>
    </r>
  </si>
  <si>
    <r>
      <t xml:space="preserve">* NACE value </t>
    </r>
    <r>
      <rPr>
        <i/>
        <sz val="10"/>
        <rFont val="Arial"/>
        <family val="2"/>
      </rPr>
      <t>LL</t>
    </r>
    <r>
      <rPr>
        <sz val="10"/>
        <rFont val="Arial"/>
        <family val="2"/>
      </rPr>
      <t xml:space="preserve"> found from the data sheets = </t>
    </r>
    <r>
      <rPr>
        <i/>
        <sz val="10"/>
        <rFont val="Arial"/>
        <family val="2"/>
      </rPr>
      <t>_L</t>
    </r>
    <r>
      <rPr>
        <sz val="10"/>
        <rFont val="Arial"/>
        <family val="2"/>
      </rPr>
      <t xml:space="preserve"> = </t>
    </r>
    <r>
      <rPr>
        <i/>
        <sz val="10"/>
        <rFont val="Arial"/>
        <family val="2"/>
      </rPr>
      <t>Imputed rents of owner-occupied dwellings</t>
    </r>
    <r>
      <rPr>
        <sz val="10"/>
        <rFont val="Arial"/>
        <family val="2"/>
      </rPr>
      <t xml:space="preserve"> = NACE</t>
    </r>
    <r>
      <rPr>
        <i/>
        <sz val="10"/>
        <rFont val="Arial"/>
        <family val="2"/>
      </rPr>
      <t xml:space="preserve"> 68202/S14</t>
    </r>
  </si>
  <si>
    <t>* Example of possible rounding differences when compiling the process tables:</t>
  </si>
  <si>
    <t xml:space="preserve">Compilation of GNI </t>
  </si>
  <si>
    <t>Level of Details</t>
  </si>
  <si>
    <t>Basis for NA Figures</t>
  </si>
  <si>
    <t>Adjustments</t>
  </si>
  <si>
    <t>Final estimate</t>
  </si>
  <si>
    <t>Surveys and Censuses</t>
  </si>
  <si>
    <t>Administrative Records</t>
  </si>
  <si>
    <t>Combined              Data</t>
  </si>
  <si>
    <t>Extrapolation and Models</t>
  </si>
  <si>
    <t>Other</t>
  </si>
  <si>
    <t>Total (sources)</t>
  </si>
  <si>
    <t>Data validation</t>
  </si>
  <si>
    <t>Conceptual</t>
  </si>
  <si>
    <t>Exhaustiveness</t>
  </si>
  <si>
    <t>Balancing</t>
  </si>
  <si>
    <t>Total (adjustments)</t>
  </si>
  <si>
    <t>Consistency checks</t>
  </si>
  <si>
    <t>Benchmark extrapolations</t>
  </si>
  <si>
    <t xml:space="preserve">Commodity Flow Model </t>
  </si>
  <si>
    <t>CFC (PIM)</t>
  </si>
  <si>
    <t>Dwellings - stratification method</t>
  </si>
  <si>
    <t xml:space="preserve"> FISIM</t>
  </si>
  <si>
    <t>Insurance</t>
  </si>
  <si>
    <t>Other E&amp;M</t>
  </si>
  <si>
    <t>Total Extrap+Models</t>
  </si>
  <si>
    <t>Allocation of FISIM</t>
  </si>
  <si>
    <t>Allocation of insurance</t>
  </si>
  <si>
    <t>Other conceptual</t>
  </si>
  <si>
    <t>Total conceptual</t>
  </si>
  <si>
    <t>N1</t>
  </si>
  <si>
    <t>N2</t>
  </si>
  <si>
    <t>N3</t>
  </si>
  <si>
    <t>N4</t>
  </si>
  <si>
    <t>N5</t>
  </si>
  <si>
    <t>N6</t>
  </si>
  <si>
    <t>N7</t>
  </si>
  <si>
    <t>Total  exhaustiveness</t>
  </si>
  <si>
    <t>GDP PRODUCTION APPROACH</t>
  </si>
  <si>
    <t>A21</t>
  </si>
  <si>
    <t>TOTAL</t>
  </si>
  <si>
    <r>
      <t xml:space="preserve">Output of goods and services </t>
    </r>
    <r>
      <rPr>
        <sz val="10"/>
        <rFont val="Arial"/>
        <family val="2"/>
      </rPr>
      <t>(at basic prices)</t>
    </r>
  </si>
  <si>
    <r>
      <t xml:space="preserve">Intermediate consumption </t>
    </r>
    <r>
      <rPr>
        <sz val="10"/>
        <rFont val="Arial"/>
        <family val="2"/>
      </rPr>
      <t>(at purchasers' prices )</t>
    </r>
  </si>
  <si>
    <r>
      <t xml:space="preserve">Gross value added </t>
    </r>
    <r>
      <rPr>
        <sz val="10"/>
        <rFont val="Arial"/>
        <family val="2"/>
      </rPr>
      <t>(at basic prices)</t>
    </r>
  </si>
  <si>
    <t>A</t>
  </si>
  <si>
    <t xml:space="preserve">Agriculture, forestry and fishing </t>
  </si>
  <si>
    <r>
      <t xml:space="preserve">Output of goods and services </t>
    </r>
    <r>
      <rPr>
        <sz val="8"/>
        <rFont val="Arial"/>
        <family val="2"/>
      </rPr>
      <t>(at basic prices)</t>
    </r>
  </si>
  <si>
    <r>
      <t xml:space="preserve">Intermediate consumption </t>
    </r>
    <r>
      <rPr>
        <sz val="8"/>
        <rFont val="Arial"/>
        <family val="2"/>
      </rPr>
      <t>(at purchasers' prices )</t>
    </r>
  </si>
  <si>
    <r>
      <t xml:space="preserve">Gross value added </t>
    </r>
    <r>
      <rPr>
        <sz val="8"/>
        <rFont val="Arial"/>
        <family val="2"/>
      </rPr>
      <t>(at basic prices)</t>
    </r>
  </si>
  <si>
    <t>B</t>
  </si>
  <si>
    <t xml:space="preserve">Mining and quarrying </t>
  </si>
  <si>
    <t>C</t>
  </si>
  <si>
    <t>Manufacturing</t>
  </si>
  <si>
    <t>D</t>
  </si>
  <si>
    <t>Electricity, gas, steam and air conditioning supply</t>
  </si>
  <si>
    <t>E</t>
  </si>
  <si>
    <t>Water supply; sewerage, waste management and remediation activities</t>
  </si>
  <si>
    <t>F</t>
  </si>
  <si>
    <t>Construction</t>
  </si>
  <si>
    <t>G</t>
  </si>
  <si>
    <t xml:space="preserve">Wholesale and retail trade; repair of motor vehicles and motorcycles </t>
  </si>
  <si>
    <t>H</t>
  </si>
  <si>
    <t>Transportation and storage</t>
  </si>
  <si>
    <t>I</t>
  </si>
  <si>
    <t>Accommodation and food service activities</t>
  </si>
  <si>
    <t>J</t>
  </si>
  <si>
    <t>Information and communication</t>
  </si>
  <si>
    <t>K</t>
  </si>
  <si>
    <t>Financial and insurance activities</t>
  </si>
  <si>
    <t>L</t>
  </si>
  <si>
    <t>Real estate activities</t>
  </si>
  <si>
    <t>_L</t>
  </si>
  <si>
    <t>___Imputed rents of owner-occupied dwellings</t>
  </si>
  <si>
    <r>
      <t xml:space="preserve">Output of goods and services </t>
    </r>
    <r>
      <rPr>
        <i/>
        <sz val="8"/>
        <rFont val="Arial"/>
        <family val="2"/>
      </rPr>
      <t>(at basic prices)</t>
    </r>
  </si>
  <si>
    <r>
      <t xml:space="preserve">Intermediate consumption </t>
    </r>
    <r>
      <rPr>
        <i/>
        <sz val="8"/>
        <rFont val="Arial"/>
        <family val="2"/>
      </rPr>
      <t>(at purchasers' prices )</t>
    </r>
  </si>
  <si>
    <r>
      <t xml:space="preserve">Gross value added </t>
    </r>
    <r>
      <rPr>
        <i/>
        <sz val="8"/>
        <rFont val="Arial"/>
        <family val="2"/>
      </rPr>
      <t>(at basic prices)</t>
    </r>
  </si>
  <si>
    <t>M</t>
  </si>
  <si>
    <t>Professional, scientific and technical activities</t>
  </si>
  <si>
    <t>N</t>
  </si>
  <si>
    <t>Administrative and support service activities</t>
  </si>
  <si>
    <t>O</t>
  </si>
  <si>
    <t>Public administration and defence; compulsory social security</t>
  </si>
  <si>
    <t>P</t>
  </si>
  <si>
    <t>Education</t>
  </si>
  <si>
    <t>Q</t>
  </si>
  <si>
    <t>Human health and social work activities</t>
  </si>
  <si>
    <t>R</t>
  </si>
  <si>
    <t xml:space="preserve">Arts, entertainment and recreation </t>
  </si>
  <si>
    <t>S</t>
  </si>
  <si>
    <t xml:space="preserve">Other service activities </t>
  </si>
  <si>
    <t>T</t>
  </si>
  <si>
    <t xml:space="preserve">Activities of households as employers; undifferentiated goods- and services- producing activities of households for own use </t>
  </si>
  <si>
    <t>Taxes on products</t>
  </si>
  <si>
    <t xml:space="preserve">          Value added type taxes</t>
  </si>
  <si>
    <t xml:space="preserve">          Taxes and duties on imports excluding VAT</t>
  </si>
  <si>
    <t xml:space="preserve">          Taxes on products, except VAT and import taxes</t>
  </si>
  <si>
    <t>Subsidies on products</t>
  </si>
  <si>
    <t>Gross domestic product</t>
  </si>
  <si>
    <t>GDP EXPENDITURE APPROACH</t>
  </si>
  <si>
    <t>Total final consumption expenditure</t>
  </si>
  <si>
    <t xml:space="preserve">            Household final consumption expenditure</t>
  </si>
  <si>
    <t>Total</t>
  </si>
  <si>
    <t>COICOP (1-dig)</t>
  </si>
  <si>
    <t>01 - Food and non-alcoholic beverages</t>
  </si>
  <si>
    <t>02 - Alcoholic beverages, tobacco and narcotics</t>
  </si>
  <si>
    <t>03 - Clothing and footwear</t>
  </si>
  <si>
    <t>04 - Housing, water, electricity, gas and other fuels</t>
  </si>
  <si>
    <t>05 - Furnishings, household equipment and routine household maintenance</t>
  </si>
  <si>
    <t>06 - Health</t>
  </si>
  <si>
    <t>07 - Transport</t>
  </si>
  <si>
    <t>08 - Communication</t>
  </si>
  <si>
    <t>09 - Recreation and culture</t>
  </si>
  <si>
    <t>10 - Education</t>
  </si>
  <si>
    <t>11 - Restaurants and hotels</t>
  </si>
  <si>
    <t>12 - Miscellaneous goods and services</t>
  </si>
  <si>
    <t>Transition to national concept</t>
  </si>
  <si>
    <t xml:space="preserve">          NPISH final consumption expenditure</t>
  </si>
  <si>
    <t xml:space="preserve">          General government final consumption expenditure</t>
  </si>
  <si>
    <t>Gross capital formation</t>
  </si>
  <si>
    <t xml:space="preserve">          Gross fixed capital formation</t>
  </si>
  <si>
    <t>AN</t>
  </si>
  <si>
    <t>Dwellings</t>
  </si>
  <si>
    <t>Other buildings and structures</t>
  </si>
  <si>
    <t>Machinery and equipment</t>
  </si>
  <si>
    <t xml:space="preserve">Weapons systems </t>
  </si>
  <si>
    <t>Cultivated biological resources</t>
  </si>
  <si>
    <t>Intellectual property products</t>
  </si>
  <si>
    <t xml:space="preserve">        Changes in inventories</t>
  </si>
  <si>
    <t xml:space="preserve">                    materials and supplies</t>
  </si>
  <si>
    <t xml:space="preserve">                    work-in-progress</t>
  </si>
  <si>
    <t xml:space="preserve">                    finished goods</t>
  </si>
  <si>
    <t xml:space="preserve">                    goods for resale</t>
  </si>
  <si>
    <t xml:space="preserve">        Acquisitions less disposals of valuables</t>
  </si>
  <si>
    <t>Exports of goods and services</t>
  </si>
  <si>
    <t xml:space="preserve">         goods</t>
  </si>
  <si>
    <t xml:space="preserve">         services</t>
  </si>
  <si>
    <t>Imports of goods and services</t>
  </si>
  <si>
    <t xml:space="preserve">          goods</t>
  </si>
  <si>
    <t xml:space="preserve">          services</t>
  </si>
  <si>
    <t>GDP INCOME APPROACH</t>
  </si>
  <si>
    <t>Compensation of employees</t>
  </si>
  <si>
    <t xml:space="preserve">        Non-Financial Corporations</t>
  </si>
  <si>
    <t xml:space="preserve">        Financial Corporations</t>
  </si>
  <si>
    <t xml:space="preserve">        General Government</t>
  </si>
  <si>
    <t xml:space="preserve">        Households</t>
  </si>
  <si>
    <t xml:space="preserve">        NPISH</t>
  </si>
  <si>
    <t>Gross operating surplus</t>
  </si>
  <si>
    <t>Mixed income</t>
  </si>
  <si>
    <t>Taxes on production and imports</t>
  </si>
  <si>
    <t>Subsidies</t>
  </si>
  <si>
    <t>GROSS NATIONAL INCOME</t>
  </si>
  <si>
    <t>Compensation of employees received from the rest of the world</t>
  </si>
  <si>
    <t>Compensation of employees paid to the rest of the world</t>
  </si>
  <si>
    <t>Taxes on production and imports paid to the Institutions of the EU</t>
  </si>
  <si>
    <t>Subsidies granted by the institutions of the EU</t>
  </si>
  <si>
    <t>Property income received from the rest of the world</t>
  </si>
  <si>
    <t xml:space="preserve">        interest</t>
  </si>
  <si>
    <t xml:space="preserve">        distributed income of corporations</t>
  </si>
  <si>
    <t xml:space="preserve">        reinvested earnings on FDI</t>
  </si>
  <si>
    <t xml:space="preserve">        other investment income</t>
  </si>
  <si>
    <t>Property income paid to the rest of the world</t>
  </si>
  <si>
    <t xml:space="preserve"> Gross national income</t>
  </si>
  <si>
    <t>Checks of Supply-Use balance of FISIM and Insurance</t>
  </si>
  <si>
    <t>% in output</t>
  </si>
  <si>
    <t>% in IC</t>
  </si>
  <si>
    <t>% in GVA</t>
  </si>
  <si>
    <t>% in GDP</t>
  </si>
  <si>
    <t>% in output of NACE A</t>
  </si>
  <si>
    <t>% in IC of NACE A</t>
  </si>
  <si>
    <t>% in total GVA</t>
  </si>
  <si>
    <t>% in output of NACE B</t>
  </si>
  <si>
    <t>% in IC of NACE B</t>
  </si>
  <si>
    <t>% in output of NACE C</t>
  </si>
  <si>
    <t>% in IC of NACE C</t>
  </si>
  <si>
    <t>% in output of NACE D</t>
  </si>
  <si>
    <t>% in IC of NACE D</t>
  </si>
  <si>
    <t>% in output of NACE E</t>
  </si>
  <si>
    <t>% in IC of NACE E</t>
  </si>
  <si>
    <t>% in output of NACE F</t>
  </si>
  <si>
    <t>% in IC of NACE F</t>
  </si>
  <si>
    <t>% in output of NACE G</t>
  </si>
  <si>
    <t>% in IC of NACE G</t>
  </si>
  <si>
    <t>% in output of NACE H</t>
  </si>
  <si>
    <t>% in IC of NACE H</t>
  </si>
  <si>
    <t>% in output of NACE I</t>
  </si>
  <si>
    <t>% in IC of NACE I</t>
  </si>
  <si>
    <t>% in output of NACE J</t>
  </si>
  <si>
    <t>% in IC of NACE J</t>
  </si>
  <si>
    <t>% in output of NACE K</t>
  </si>
  <si>
    <t>% in IC of NACE K</t>
  </si>
  <si>
    <t>% in output of NACE L</t>
  </si>
  <si>
    <t>% in IC of NACE L</t>
  </si>
  <si>
    <t>% in output of imputed rents</t>
  </si>
  <si>
    <t>% in IC of imputed rents</t>
  </si>
  <si>
    <t>% in output of NACE M</t>
  </si>
  <si>
    <t>% in IC of NACE M</t>
  </si>
  <si>
    <t>% in output of NACE N</t>
  </si>
  <si>
    <t>% in IC of NACE N</t>
  </si>
  <si>
    <t>% in output of NACE O</t>
  </si>
  <si>
    <t>% in IC of NACE O</t>
  </si>
  <si>
    <t>% in output of NACE P</t>
  </si>
  <si>
    <t>% in IC of NACE P</t>
  </si>
  <si>
    <t>% in output of NACE Q</t>
  </si>
  <si>
    <t>% in IC of NACE Q</t>
  </si>
  <si>
    <t>% in output of NACE R</t>
  </si>
  <si>
    <t>% in IC of NACE R</t>
  </si>
  <si>
    <t>% in output of NACE S</t>
  </si>
  <si>
    <t>% in IC of NACE S</t>
  </si>
  <si>
    <t>% in output of NACE T</t>
  </si>
  <si>
    <t>% in IC of NACE T</t>
  </si>
  <si>
    <t>%</t>
  </si>
  <si>
    <t>Total (%)</t>
  </si>
  <si>
    <t>3.7.1, 3.9, 3.10</t>
  </si>
  <si>
    <t>7.1</t>
  </si>
  <si>
    <t>3.8.1.7</t>
  </si>
  <si>
    <t>6.1</t>
  </si>
  <si>
    <t>3.7.2</t>
  </si>
  <si>
    <t>3.7.2, 3.9</t>
  </si>
  <si>
    <t>6.1, 7.1</t>
  </si>
  <si>
    <t>3.7.3, 3.9</t>
  </si>
  <si>
    <t>4.12</t>
  </si>
  <si>
    <t>3.8</t>
  </si>
  <si>
    <t>3.7.4, 3.8, 3.9, 3.10</t>
  </si>
  <si>
    <t>3.7.4</t>
  </si>
  <si>
    <t>3.7.2, 3.9, 3.10</t>
  </si>
  <si>
    <t>3.9, 3.10</t>
  </si>
  <si>
    <t>3.7.5</t>
  </si>
  <si>
    <t>3.11.2</t>
  </si>
  <si>
    <t>3.11.1</t>
  </si>
  <si>
    <t>3.12</t>
  </si>
  <si>
    <t>5.7.3.1</t>
  </si>
  <si>
    <t>2.2</t>
  </si>
  <si>
    <t>5.7.3.2</t>
  </si>
  <si>
    <t>6.1, 7.2</t>
  </si>
  <si>
    <t>5.7.3.3</t>
  </si>
  <si>
    <t>5.7.3.4</t>
  </si>
  <si>
    <t>5.9</t>
  </si>
  <si>
    <t>5.7.3.5</t>
  </si>
  <si>
    <t>5.7.3.6</t>
  </si>
  <si>
    <t>5.7.3.7</t>
  </si>
  <si>
    <t>08 - Information and communication</t>
  </si>
  <si>
    <t>5.7.3.8</t>
  </si>
  <si>
    <t>09 - Recreation, sport and culture</t>
  </si>
  <si>
    <t>5.7.3.9</t>
  </si>
  <si>
    <t>10 - Education services</t>
  </si>
  <si>
    <t>5.7.3.10</t>
  </si>
  <si>
    <t>11 - Restaurants and accommodation services</t>
  </si>
  <si>
    <t>5.7.3.11</t>
  </si>
  <si>
    <t>12 - Insurance and financial services</t>
  </si>
  <si>
    <t>5.7.3.12</t>
  </si>
  <si>
    <t>5.7.3.13</t>
  </si>
  <si>
    <t>5.8</t>
  </si>
  <si>
    <t>5.10, 3.7.3</t>
  </si>
  <si>
    <t>5.10</t>
  </si>
  <si>
    <t>5.11</t>
  </si>
  <si>
    <t>5.12</t>
  </si>
  <si>
    <t>5.13</t>
  </si>
  <si>
    <t>5.14</t>
  </si>
  <si>
    <t>4.7</t>
  </si>
  <si>
    <t>4.7, 2.2</t>
  </si>
  <si>
    <t>7.3.2</t>
  </si>
  <si>
    <t>4.7.2</t>
  </si>
  <si>
    <t>4.10</t>
  </si>
  <si>
    <t>4.11</t>
  </si>
  <si>
    <t>4.8</t>
  </si>
  <si>
    <t>4.9</t>
  </si>
  <si>
    <t>8.1</t>
  </si>
  <si>
    <t>8.2</t>
  </si>
  <si>
    <t>8.3</t>
  </si>
  <si>
    <t>8.4.1</t>
  </si>
  <si>
    <t>8.4.2</t>
  </si>
  <si>
    <t>8.4.3</t>
  </si>
  <si>
    <t>8.4.4</t>
  </si>
  <si>
    <t>NACE</t>
  </si>
  <si>
    <t>Sector</t>
  </si>
  <si>
    <t>Calc_method</t>
  </si>
  <si>
    <t>Transaction</t>
  </si>
  <si>
    <t>Combined Data</t>
  </si>
  <si>
    <t>Commodity Flow Model</t>
  </si>
  <si>
    <t>FISIM</t>
  </si>
  <si>
    <t>S1</t>
  </si>
  <si>
    <t>ALL</t>
  </si>
  <si>
    <t>P1</t>
  </si>
  <si>
    <t>P2</t>
  </si>
  <si>
    <t>B1GBH</t>
  </si>
  <si>
    <t>.</t>
  </si>
  <si>
    <t>LL</t>
  </si>
  <si>
    <t>S11</t>
  </si>
  <si>
    <t>S13131</t>
  </si>
  <si>
    <t>S14</t>
  </si>
  <si>
    <t>S15</t>
  </si>
  <si>
    <t>Marketless</t>
  </si>
  <si>
    <t>S1311</t>
  </si>
  <si>
    <t>S1221</t>
  </si>
  <si>
    <t>S1222</t>
  </si>
  <si>
    <t>S125</t>
  </si>
  <si>
    <t>S126</t>
  </si>
  <si>
    <t>S127</t>
  </si>
  <si>
    <t>S128</t>
  </si>
  <si>
    <t>S129</t>
  </si>
  <si>
    <t>S121</t>
  </si>
  <si>
    <t>S13141</t>
  </si>
  <si>
    <t>S13149</t>
  </si>
  <si>
    <t>group</t>
  </si>
  <si>
    <t>Asset</t>
  </si>
  <si>
    <t>COICOP</t>
  </si>
  <si>
    <t>creditdebit</t>
  </si>
  <si>
    <t>BOP</t>
  </si>
  <si>
    <t>S2</t>
  </si>
  <si>
    <t>D1</t>
  </si>
  <si>
    <t>D3</t>
  </si>
  <si>
    <t>D41</t>
  </si>
  <si>
    <t>D42</t>
  </si>
  <si>
    <t>D43</t>
  </si>
  <si>
    <t>D44</t>
  </si>
  <si>
    <t>P61</t>
  </si>
  <si>
    <t>P62</t>
  </si>
  <si>
    <t>P71</t>
  </si>
  <si>
    <t>P72</t>
  </si>
  <si>
    <t>Consumption</t>
  </si>
  <si>
    <t>P31</t>
  </si>
  <si>
    <t>Z</t>
  </si>
  <si>
    <t>TUR</t>
  </si>
  <si>
    <t>General gov. final cons. exp.</t>
  </si>
  <si>
    <t>P3J</t>
  </si>
  <si>
    <t>Inventories</t>
  </si>
  <si>
    <t>P52</t>
  </si>
  <si>
    <t>N121</t>
  </si>
  <si>
    <t>N122</t>
  </si>
  <si>
    <t>N123</t>
  </si>
  <si>
    <t>N125</t>
  </si>
  <si>
    <t>P53</t>
  </si>
  <si>
    <t>N13</t>
  </si>
  <si>
    <t>Investments</t>
  </si>
  <si>
    <t>P51</t>
  </si>
  <si>
    <t>N111</t>
  </si>
  <si>
    <t>N112</t>
  </si>
  <si>
    <t>N113</t>
  </si>
  <si>
    <t>N114</t>
  </si>
  <si>
    <t>N115</t>
  </si>
  <si>
    <t>N117</t>
  </si>
  <si>
    <t>Sector acc.</t>
  </si>
  <si>
    <t>S0</t>
  </si>
  <si>
    <t>D2</t>
  </si>
  <si>
    <t>D319</t>
  </si>
  <si>
    <t>D3K</t>
  </si>
  <si>
    <t>B3G</t>
  </si>
  <si>
    <t>B2G</t>
  </si>
  <si>
    <t>S12</t>
  </si>
  <si>
    <t>S13</t>
  </si>
  <si>
    <t>Taxes</t>
  </si>
  <si>
    <t>D211</t>
  </si>
  <si>
    <t>D212</t>
  </si>
  <si>
    <t>D214</t>
  </si>
  <si>
    <t>D2/S2</t>
  </si>
  <si>
    <t>Wages</t>
  </si>
  <si>
    <t>S1313</t>
  </si>
  <si>
    <t>S2122</t>
  </si>
  <si>
    <t>Pricing</t>
  </si>
  <si>
    <t>value</t>
  </si>
  <si>
    <t>PH</t>
  </si>
  <si>
    <t>-</t>
  </si>
  <si>
    <t>OH</t>
  </si>
  <si>
    <t>P31K</t>
  </si>
  <si>
    <t>P61K</t>
  </si>
  <si>
    <t>P62R</t>
  </si>
  <si>
    <t>P71R</t>
  </si>
  <si>
    <t>P72R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</si>
</sst>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5" x14ac:knownFonts="1">
    <font>
      <sz val="10"/>
      <name val="Arial"/>
      <family val="2"/>
    </font>
    <font>
      <sz val="10"/>
      <name val="Arial"/>
      <family val="2"/>
    </font>
    <font>
      <b/>
      <sz val="14"/>
      <name val="Arial"/>
      <family val="2"/>
    </font>
    <font>
      <b/>
      <sz val="12"/>
      <name val="Arial"/>
      <family val="2"/>
    </font>
    <font>
      <b/>
      <sz val="10"/>
      <name val="Arial"/>
      <family val="2"/>
    </font>
    <font>
      <b/>
      <sz val="8"/>
      <name val="Arial"/>
      <family val="2"/>
    </font>
    <font>
      <sz val="8"/>
      <name val="Arial"/>
      <family val="2"/>
    </font>
    <font>
      <b/>
      <sz val="8"/>
      <color indexed="17"/>
      <name val="Arial"/>
      <family val="2"/>
    </font>
    <font>
      <sz val="8"/>
      <color indexed="17"/>
      <name val="Arial"/>
      <family val="2"/>
    </font>
    <font>
      <b/>
      <i/>
      <sz val="8"/>
      <name val="Arial"/>
      <family val="2"/>
    </font>
    <font>
      <i/>
      <sz val="8"/>
      <name val="Arial"/>
      <family val="2"/>
    </font>
    <font>
      <i/>
      <sz val="10"/>
      <name val="Arial"/>
      <family val="2"/>
    </font>
    <font>
      <sz val="14"/>
      <name val="Arial"/>
      <family val="2"/>
    </font>
    <font>
      <b/>
      <sz val="8"/>
      <color indexed="12"/>
      <name val="Arial"/>
      <family val="2"/>
    </font>
    <font>
      <b/>
      <sz val="8"/>
      <color indexed="8"/>
      <name val="Arial"/>
      <family val="2"/>
    </font>
    <font>
      <sz val="8"/>
      <name val="Arial"/>
      <family val="2"/>
      <charset val="161"/>
    </font>
    <font>
      <b/>
      <sz val="10"/>
      <name val="Arial"/>
      <family val="2"/>
      <charset val="161"/>
    </font>
    <font>
      <sz val="10"/>
      <name val="Arial"/>
      <family val="2"/>
      <charset val="161"/>
    </font>
    <font>
      <sz val="9"/>
      <color indexed="81"/>
      <name val="Tahoma"/>
      <family val="2"/>
    </font>
    <font>
      <u/>
      <sz val="9"/>
      <color indexed="81"/>
      <name val="Tahoma"/>
      <family val="2"/>
    </font>
    <font>
      <u/>
      <sz val="9"/>
      <color indexed="81"/>
      <name val="Calibri"/>
      <family val="2"/>
    </font>
    <font>
      <b/>
      <sz val="9"/>
      <color indexed="81"/>
      <name val="Tahoma"/>
      <family val="2"/>
    </font>
    <font>
      <b/>
      <u/>
      <sz val="9"/>
      <color indexed="81"/>
      <name val="Calibri"/>
      <family val="2"/>
    </font>
    <font>
      <sz val="10"/>
      <color rgb="FFFF0000"/>
      <name val="Arial"/>
      <family val="2"/>
    </font>
    <font>
      <i/>
      <sz val="10"/>
      <color rgb="FFFF0000"/>
      <name val="Arial"/>
      <family val="2"/>
    </font>
    <font>
      <sz val="14"/>
      <color rgb="FFFF0000"/>
      <name val="Arial"/>
      <family val="2"/>
    </font>
    <font>
      <sz val="8"/>
      <color rgb="FFFF0000"/>
      <name val="Arial"/>
      <family val="2"/>
    </font>
    <font>
      <b/>
      <sz val="10"/>
      <color rgb="FFFF0000"/>
      <name val="Arial"/>
      <family val="2"/>
    </font>
    <font>
      <b/>
      <sz val="14"/>
      <color theme="4"/>
      <name val="Arial"/>
      <family val="2"/>
    </font>
    <font>
      <b/>
      <sz val="8"/>
      <color rgb="FFFF0000"/>
      <name val="Arial"/>
      <family val="2"/>
    </font>
    <font>
      <b/>
      <sz val="14"/>
      <color theme="3"/>
      <name val="Arial"/>
      <family val="2"/>
    </font>
    <font>
      <b/>
      <sz val="8"/>
      <color rgb="FF008000"/>
      <name val="Arial"/>
      <family val="2"/>
    </font>
    <font>
      <b/>
      <i/>
      <sz val="8"/>
      <color rgb="FF008000"/>
      <name val="Arial"/>
      <family val="2"/>
    </font>
    <font>
      <b/>
      <i/>
      <sz val="10"/>
      <name val="Arial"/>
      <family val="2"/>
    </font>
    <font>
      <sz val="10"/>
      <color rgb="FF000000"/>
      <name val="Arial"/>
      <family val="2"/>
    </font>
  </fonts>
  <fills count="16">
    <fill>
      <patternFill patternType="none"/>
    </fill>
    <fill>
      <patternFill patternType="gray125"/>
    </fill>
    <fill>
      <patternFill patternType="solid">
        <fgColor indexed="65"/>
        <bgColor indexed="64"/>
      </patternFill>
    </fill>
    <fill>
      <patternFill patternType="solid">
        <fgColor rgb="FFFFFFCC"/>
        <bgColor indexed="64"/>
      </patternFill>
    </fill>
    <fill>
      <patternFill patternType="solid">
        <fgColor rgb="FFCCECFF"/>
        <bgColor indexed="64"/>
      </patternFill>
    </fill>
    <fill>
      <patternFill patternType="solid">
        <fgColor rgb="FF66CCFF"/>
        <bgColor indexed="64"/>
      </patternFill>
    </fill>
    <fill>
      <patternFill patternType="solid">
        <fgColor indexed="65"/>
        <bgColor rgb="FFFF0000"/>
      </patternFill>
    </fill>
    <fill>
      <patternFill patternType="solid">
        <fgColor rgb="FFFFFFCC"/>
        <bgColor rgb="FFFF0000"/>
      </patternFill>
    </fill>
    <fill>
      <patternFill patternType="solid">
        <fgColor rgb="FFCCECFF"/>
        <bgColor rgb="FFFF0000"/>
      </patternFill>
    </fill>
    <fill>
      <patternFill patternType="solid">
        <fgColor rgb="FF66CCFF"/>
        <bgColor rgb="FFFF0000"/>
      </patternFill>
    </fill>
    <fill>
      <patternFill patternType="lightGray">
        <fgColor rgb="FF66CCFF"/>
      </patternFill>
    </fill>
    <fill>
      <patternFill patternType="lightGray">
        <fgColor rgb="FF66CCFF"/>
        <bgColor rgb="FFFFFFCC"/>
      </patternFill>
    </fill>
    <fill>
      <patternFill patternType="lightGray">
        <fgColor rgb="FF66CCFF"/>
        <bgColor rgb="FFCCECFF"/>
      </patternFill>
    </fill>
    <fill>
      <patternFill patternType="lightGray">
        <fgColor rgb="FF66CCFF"/>
        <bgColor rgb="FF66CCFF"/>
      </patternFill>
    </fill>
    <fill>
      <patternFill patternType="solid">
        <fgColor theme="9" tint="0.79998168889431442"/>
        <bgColor indexed="64"/>
      </patternFill>
    </fill>
    <fill>
      <patternFill patternType="solid">
        <fgColor theme="9" tint="0.79998168889431442"/>
        <bgColor rgb="FFFF0000"/>
      </patternFill>
    </fill>
  </fills>
  <borders count="92">
    <border>
      <left/>
      <right/>
      <top/>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ashed">
        <color indexed="64"/>
      </right>
      <top style="hair">
        <color indexed="64"/>
      </top>
      <bottom style="hair">
        <color indexed="64"/>
      </bottom>
      <diagonal/>
    </border>
    <border>
      <left style="dashed">
        <color indexed="64"/>
      </left>
      <right style="dashed">
        <color indexed="64"/>
      </right>
      <top style="hair">
        <color indexed="64"/>
      </top>
      <bottom style="hair">
        <color indexed="64"/>
      </bottom>
      <diagonal/>
    </border>
    <border>
      <left style="dashed">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ashed">
        <color indexed="64"/>
      </right>
      <top style="double">
        <color indexed="64"/>
      </top>
      <bottom style="double">
        <color indexed="64"/>
      </bottom>
      <diagonal/>
    </border>
    <border>
      <left style="dashed">
        <color indexed="64"/>
      </left>
      <right style="dashed">
        <color indexed="64"/>
      </right>
      <top style="double">
        <color indexed="64"/>
      </top>
      <bottom style="double">
        <color indexed="64"/>
      </bottom>
      <diagonal/>
    </border>
    <border>
      <left style="dashed">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top style="double">
        <color indexed="64"/>
      </top>
      <bottom style="double">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hair">
        <color indexed="64"/>
      </bottom>
      <diagonal/>
    </border>
    <border>
      <left/>
      <right/>
      <top/>
      <bottom style="hair">
        <color indexed="64"/>
      </bottom>
      <diagonal/>
    </border>
    <border>
      <left/>
      <right style="double">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dashed">
        <color indexed="64"/>
      </right>
      <top/>
      <bottom style="hair">
        <color indexed="64"/>
      </bottom>
      <diagonal/>
    </border>
    <border>
      <left style="dashed">
        <color indexed="64"/>
      </left>
      <right style="dashed">
        <color indexed="64"/>
      </right>
      <top/>
      <bottom style="hair">
        <color indexed="64"/>
      </bottom>
      <diagonal/>
    </border>
    <border>
      <left style="dashed">
        <color indexed="64"/>
      </left>
      <right style="thin">
        <color indexed="64"/>
      </right>
      <top/>
      <bottom style="hair">
        <color indexed="64"/>
      </bottom>
      <diagonal/>
    </border>
    <border>
      <left style="thin">
        <color indexed="64"/>
      </left>
      <right/>
      <top/>
      <bottom style="hair">
        <color indexed="64"/>
      </bottom>
      <diagonal/>
    </border>
    <border>
      <left style="double">
        <color indexed="64"/>
      </left>
      <right style="thin">
        <color indexed="64"/>
      </right>
      <top/>
      <bottom style="hair">
        <color indexed="64"/>
      </bottom>
      <diagonal/>
    </border>
    <border>
      <left style="thin">
        <color indexed="64"/>
      </left>
      <right style="double">
        <color indexed="64"/>
      </right>
      <top style="double">
        <color indexed="64"/>
      </top>
      <bottom style="double">
        <color indexed="64"/>
      </bottom>
      <diagonal/>
    </border>
    <border>
      <left style="thin">
        <color indexed="64"/>
      </left>
      <right style="double">
        <color indexed="64"/>
      </right>
      <top/>
      <bottom style="hair">
        <color indexed="64"/>
      </bottom>
      <diagonal/>
    </border>
    <border>
      <left style="medium">
        <color indexed="64"/>
      </left>
      <right/>
      <top style="hair">
        <color indexed="64"/>
      </top>
      <bottom/>
      <diagonal/>
    </border>
    <border>
      <left/>
      <right/>
      <top style="hair">
        <color indexed="64"/>
      </top>
      <bottom/>
      <diagonal/>
    </border>
    <border>
      <left/>
      <right style="double">
        <color indexed="64"/>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dashed">
        <color indexed="64"/>
      </right>
      <top style="hair">
        <color indexed="64"/>
      </top>
      <bottom/>
      <diagonal/>
    </border>
    <border>
      <left style="dashed">
        <color indexed="64"/>
      </left>
      <right style="dashed">
        <color indexed="64"/>
      </right>
      <top style="hair">
        <color indexed="64"/>
      </top>
      <bottom/>
      <diagonal/>
    </border>
    <border>
      <left style="dashed">
        <color indexed="64"/>
      </left>
      <right style="thin">
        <color indexed="64"/>
      </right>
      <top style="hair">
        <color indexed="64"/>
      </top>
      <bottom/>
      <diagonal/>
    </border>
    <border>
      <left style="thin">
        <color indexed="64"/>
      </left>
      <right/>
      <top style="hair">
        <color indexed="64"/>
      </top>
      <bottom/>
      <diagonal/>
    </border>
    <border>
      <left style="double">
        <color indexed="64"/>
      </left>
      <right style="thin">
        <color indexed="64"/>
      </right>
      <top style="hair">
        <color indexed="64"/>
      </top>
      <bottom/>
      <diagonal/>
    </border>
    <border>
      <left style="thin">
        <color indexed="64"/>
      </left>
      <right style="double">
        <color indexed="64"/>
      </right>
      <top style="hair">
        <color indexed="64"/>
      </top>
      <bottom/>
      <diagonal/>
    </border>
    <border>
      <left style="medium">
        <color indexed="64"/>
      </left>
      <right/>
      <top/>
      <bottom/>
      <diagonal/>
    </border>
    <border>
      <left/>
      <right style="double">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style="dashed">
        <color indexed="64"/>
      </right>
      <top/>
      <bottom/>
      <diagonal/>
    </border>
    <border>
      <left style="dashed">
        <color indexed="64"/>
      </left>
      <right style="dashed">
        <color indexed="64"/>
      </right>
      <top/>
      <bottom/>
      <diagonal/>
    </border>
    <border>
      <left style="dashed">
        <color indexed="64"/>
      </left>
      <right style="thin">
        <color indexed="64"/>
      </right>
      <top/>
      <bottom/>
      <diagonal/>
    </border>
    <border>
      <left style="thin">
        <color indexed="64"/>
      </left>
      <right/>
      <top/>
      <bottom/>
      <diagonal/>
    </border>
    <border>
      <left style="double">
        <color indexed="64"/>
      </left>
      <right style="thin">
        <color indexed="64"/>
      </right>
      <top/>
      <bottom/>
      <diagonal/>
    </border>
    <border>
      <left style="thin">
        <color indexed="64"/>
      </left>
      <right style="double">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medium">
        <color indexed="64"/>
      </bottom>
      <diagonal/>
    </border>
    <border>
      <left style="double">
        <color indexed="64"/>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style="double">
        <color indexed="64"/>
      </top>
      <bottom style="double">
        <color indexed="64"/>
      </bottom>
      <diagonal/>
    </border>
    <border>
      <left/>
      <right style="medium">
        <color indexed="64"/>
      </right>
      <top/>
      <bottom style="hair">
        <color indexed="64"/>
      </bottom>
      <diagonal/>
    </border>
    <border>
      <left/>
      <right style="medium">
        <color indexed="64"/>
      </right>
      <top style="hair">
        <color indexed="64"/>
      </top>
      <bottom/>
      <diagonal/>
    </border>
    <border>
      <left style="double">
        <color indexed="64"/>
      </left>
      <right style="medium">
        <color indexed="64"/>
      </right>
      <top style="hair">
        <color indexed="64"/>
      </top>
      <bottom style="hair">
        <color indexed="64"/>
      </bottom>
      <diagonal/>
    </border>
    <border>
      <left style="double">
        <color indexed="64"/>
      </left>
      <right style="medium">
        <color indexed="64"/>
      </right>
      <top/>
      <bottom style="double">
        <color indexed="64"/>
      </bottom>
      <diagonal/>
    </border>
    <border>
      <left style="dashed">
        <color indexed="64"/>
      </left>
      <right/>
      <top/>
      <bottom style="hair">
        <color indexed="64"/>
      </bottom>
      <diagonal/>
    </border>
    <border>
      <left style="dashed">
        <color indexed="64"/>
      </left>
      <right/>
      <top style="hair">
        <color indexed="64"/>
      </top>
      <bottom style="hair">
        <color indexed="64"/>
      </bottom>
      <diagonal/>
    </border>
    <border>
      <left style="dashed">
        <color indexed="64"/>
      </left>
      <right/>
      <top style="double">
        <color indexed="64"/>
      </top>
      <bottom style="double">
        <color indexed="64"/>
      </bottom>
      <diagonal/>
    </border>
    <border>
      <left style="dashed">
        <color indexed="64"/>
      </left>
      <right/>
      <top style="hair">
        <color indexed="64"/>
      </top>
      <bottom/>
      <diagonal/>
    </border>
    <border>
      <left style="dashed">
        <color indexed="64"/>
      </left>
      <right/>
      <top/>
      <bottom/>
      <diagonal/>
    </border>
    <border>
      <left/>
      <right/>
      <top style="thin">
        <color indexed="64"/>
      </top>
      <bottom style="thin">
        <color indexed="64"/>
      </bottom>
      <diagonal/>
    </border>
    <border>
      <left style="dashed">
        <color indexed="64"/>
      </left>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817">
    <xf numFmtId="0" fontId="0" fillId="0" borderId="0" xfId="0"/>
    <xf numFmtId="0" fontId="2" fillId="0" borderId="0" xfId="0" applyFont="1"/>
    <xf numFmtId="0" fontId="1" fillId="0" borderId="0" xfId="0" applyFont="1"/>
    <xf numFmtId="1" fontId="4" fillId="3" borderId="1" xfId="0" applyNumberFormat="1" applyFont="1" applyFill="1" applyBorder="1" applyAlignment="1">
      <alignment horizontal="left"/>
    </xf>
    <xf numFmtId="1" fontId="4" fillId="3" borderId="2" xfId="0" applyNumberFormat="1" applyFont="1" applyFill="1" applyBorder="1" applyAlignment="1">
      <alignment horizontal="left"/>
    </xf>
    <xf numFmtId="1" fontId="4" fillId="3" borderId="3" xfId="1" applyNumberFormat="1" applyFont="1" applyFill="1" applyBorder="1" applyProtection="1"/>
    <xf numFmtId="1" fontId="4" fillId="3" borderId="4" xfId="1" applyNumberFormat="1" applyFont="1" applyFill="1" applyBorder="1" applyProtection="1"/>
    <xf numFmtId="1" fontId="4" fillId="3" borderId="5" xfId="1" applyNumberFormat="1" applyFont="1" applyFill="1" applyBorder="1" applyProtection="1"/>
    <xf numFmtId="1" fontId="4" fillId="3" borderId="6" xfId="1" applyNumberFormat="1" applyFont="1" applyFill="1" applyBorder="1" applyProtection="1"/>
    <xf numFmtId="1" fontId="4" fillId="3" borderId="7" xfId="1" applyNumberFormat="1" applyFont="1" applyFill="1" applyBorder="1" applyProtection="1"/>
    <xf numFmtId="1" fontId="4" fillId="3" borderId="8" xfId="0" applyNumberFormat="1" applyFont="1" applyFill="1" applyBorder="1" applyAlignment="1">
      <alignment horizontal="right"/>
    </xf>
    <xf numFmtId="1" fontId="4" fillId="3" borderId="9" xfId="1" applyNumberFormat="1" applyFont="1" applyFill="1" applyBorder="1" applyProtection="1"/>
    <xf numFmtId="0" fontId="11" fillId="0" borderId="0" xfId="0" applyFont="1"/>
    <xf numFmtId="1" fontId="5" fillId="3" borderId="2" xfId="0" applyNumberFormat="1" applyFont="1" applyFill="1" applyBorder="1" applyAlignment="1">
      <alignment horizontal="left"/>
    </xf>
    <xf numFmtId="1" fontId="4" fillId="3" borderId="8" xfId="1" applyNumberFormat="1" applyFont="1" applyFill="1" applyBorder="1" applyProtection="1"/>
    <xf numFmtId="1" fontId="4" fillId="3" borderId="3" xfId="1" applyNumberFormat="1" applyFont="1" applyFill="1" applyBorder="1" applyProtection="1">
      <protection locked="0"/>
    </xf>
    <xf numFmtId="1" fontId="4" fillId="3" borderId="4" xfId="1" applyNumberFormat="1" applyFont="1" applyFill="1" applyBorder="1" applyProtection="1">
      <protection locked="0"/>
    </xf>
    <xf numFmtId="1" fontId="4" fillId="3" borderId="5" xfId="1" applyNumberFormat="1" applyFont="1" applyFill="1" applyBorder="1" applyProtection="1">
      <protection locked="0"/>
    </xf>
    <xf numFmtId="1" fontId="4" fillId="3" borderId="6" xfId="1" applyNumberFormat="1" applyFont="1" applyFill="1" applyBorder="1" applyProtection="1">
      <protection locked="0"/>
    </xf>
    <xf numFmtId="1" fontId="4" fillId="3" borderId="7" xfId="1" applyNumberFormat="1" applyFont="1" applyFill="1" applyBorder="1" applyProtection="1">
      <protection locked="0"/>
    </xf>
    <xf numFmtId="1" fontId="4" fillId="3" borderId="9" xfId="1" applyNumberFormat="1" applyFont="1" applyFill="1" applyBorder="1" applyProtection="1">
      <protection locked="0"/>
    </xf>
    <xf numFmtId="1" fontId="2" fillId="4" borderId="10" xfId="0" applyNumberFormat="1" applyFont="1" applyFill="1" applyBorder="1" applyAlignment="1">
      <alignment horizontal="left"/>
    </xf>
    <xf numFmtId="1" fontId="2" fillId="4" borderId="11" xfId="0" applyNumberFormat="1" applyFont="1" applyFill="1" applyBorder="1" applyAlignment="1">
      <alignment horizontal="left"/>
    </xf>
    <xf numFmtId="1" fontId="2" fillId="4" borderId="12" xfId="1" applyNumberFormat="1" applyFont="1" applyFill="1" applyBorder="1" applyProtection="1"/>
    <xf numFmtId="1" fontId="2" fillId="4" borderId="13" xfId="1" applyNumberFormat="1" applyFont="1" applyFill="1" applyBorder="1" applyProtection="1"/>
    <xf numFmtId="1" fontId="2" fillId="4" borderId="14" xfId="1" applyNumberFormat="1" applyFont="1" applyFill="1" applyBorder="1" applyProtection="1"/>
    <xf numFmtId="1" fontId="2" fillId="4" borderId="15" xfId="1" applyNumberFormat="1" applyFont="1" applyFill="1" applyBorder="1" applyProtection="1"/>
    <xf numFmtId="1" fontId="2" fillId="4" borderId="16" xfId="1" applyNumberFormat="1" applyFont="1" applyFill="1" applyBorder="1" applyProtection="1"/>
    <xf numFmtId="1" fontId="2" fillId="4" borderId="17" xfId="1" applyNumberFormat="1" applyFont="1" applyFill="1" applyBorder="1" applyProtection="1"/>
    <xf numFmtId="1" fontId="2" fillId="4" borderId="18" xfId="1" applyNumberFormat="1" applyFont="1" applyFill="1" applyBorder="1" applyProtection="1"/>
    <xf numFmtId="0" fontId="12" fillId="0" borderId="0" xfId="0" applyFont="1"/>
    <xf numFmtId="1" fontId="4" fillId="3" borderId="5" xfId="0" applyNumberFormat="1" applyFont="1" applyFill="1" applyBorder="1" applyAlignment="1">
      <alignment horizontal="right"/>
    </xf>
    <xf numFmtId="0" fontId="6" fillId="0" borderId="0" xfId="0" applyFont="1"/>
    <xf numFmtId="1" fontId="5" fillId="3" borderId="1" xfId="0" applyNumberFormat="1" applyFont="1" applyFill="1" applyBorder="1" applyAlignment="1">
      <alignment horizontal="left"/>
    </xf>
    <xf numFmtId="0" fontId="15" fillId="0" borderId="0" xfId="0" applyFont="1"/>
    <xf numFmtId="1" fontId="12" fillId="4" borderId="11" xfId="0" applyNumberFormat="1" applyFont="1" applyFill="1" applyBorder="1" applyAlignment="1">
      <alignment horizontal="left"/>
    </xf>
    <xf numFmtId="0" fontId="4" fillId="0" borderId="0" xfId="0" applyFont="1"/>
    <xf numFmtId="1" fontId="2" fillId="5" borderId="10" xfId="0" applyNumberFormat="1" applyFont="1" applyFill="1" applyBorder="1" applyAlignment="1">
      <alignment horizontal="left"/>
    </xf>
    <xf numFmtId="1" fontId="2" fillId="5" borderId="11" xfId="0" applyNumberFormat="1" applyFont="1" applyFill="1" applyBorder="1" applyAlignment="1">
      <alignment horizontal="left"/>
    </xf>
    <xf numFmtId="1" fontId="2" fillId="5" borderId="12" xfId="1" applyNumberFormat="1" applyFont="1" applyFill="1" applyBorder="1" applyProtection="1"/>
    <xf numFmtId="1" fontId="2" fillId="5" borderId="13" xfId="1" applyNumberFormat="1" applyFont="1" applyFill="1" applyBorder="1" applyProtection="1"/>
    <xf numFmtId="1" fontId="2" fillId="5" borderId="17" xfId="1" applyNumberFormat="1" applyFont="1" applyFill="1" applyBorder="1" applyProtection="1"/>
    <xf numFmtId="1" fontId="2" fillId="5" borderId="18" xfId="1" applyNumberFormat="1" applyFont="1" applyFill="1" applyBorder="1" applyProtection="1"/>
    <xf numFmtId="0" fontId="23" fillId="0" borderId="0" xfId="0" applyFont="1"/>
    <xf numFmtId="1" fontId="23" fillId="0" borderId="0" xfId="0" applyNumberFormat="1" applyFont="1"/>
    <xf numFmtId="0" fontId="24" fillId="0" borderId="0" xfId="0" applyFont="1"/>
    <xf numFmtId="1" fontId="25" fillId="0" borderId="0" xfId="0" applyNumberFormat="1" applyFont="1"/>
    <xf numFmtId="0" fontId="25" fillId="0" borderId="0" xfId="0" applyFont="1"/>
    <xf numFmtId="0" fontId="26" fillId="0" borderId="0" xfId="0" applyFont="1"/>
    <xf numFmtId="0" fontId="27" fillId="0" borderId="0" xfId="0" applyFont="1"/>
    <xf numFmtId="1" fontId="4" fillId="3" borderId="19" xfId="1" applyNumberFormat="1" applyFont="1" applyFill="1" applyBorder="1" applyProtection="1"/>
    <xf numFmtId="1" fontId="2" fillId="5" borderId="14" xfId="1" applyNumberFormat="1" applyFont="1" applyFill="1" applyBorder="1" applyProtection="1"/>
    <xf numFmtId="1" fontId="2" fillId="5" borderId="15" xfId="1" applyNumberFormat="1" applyFont="1" applyFill="1" applyBorder="1" applyProtection="1"/>
    <xf numFmtId="1" fontId="2" fillId="5" borderId="16" xfId="1" applyNumberFormat="1" applyFont="1" applyFill="1" applyBorder="1" applyProtection="1"/>
    <xf numFmtId="1" fontId="4" fillId="3" borderId="20" xfId="0" applyNumberFormat="1" applyFont="1" applyFill="1" applyBorder="1" applyAlignment="1">
      <alignment horizontal="left"/>
    </xf>
    <xf numFmtId="1" fontId="2" fillId="4" borderId="21" xfId="0" applyNumberFormat="1" applyFont="1" applyFill="1" applyBorder="1" applyAlignment="1">
      <alignment horizontal="left"/>
    </xf>
    <xf numFmtId="1" fontId="4" fillId="3" borderId="20" xfId="0" applyNumberFormat="1" applyFont="1" applyFill="1" applyBorder="1"/>
    <xf numFmtId="1" fontId="2" fillId="5" borderId="21" xfId="0" applyNumberFormat="1" applyFont="1" applyFill="1" applyBorder="1" applyAlignment="1">
      <alignment horizontal="left"/>
    </xf>
    <xf numFmtId="1" fontId="5" fillId="2" borderId="22" xfId="0" applyNumberFormat="1" applyFont="1" applyFill="1" applyBorder="1" applyAlignment="1">
      <alignment horizontal="center" vertical="center" wrapText="1"/>
    </xf>
    <xf numFmtId="1" fontId="5" fillId="2" borderId="23" xfId="0" applyNumberFormat="1" applyFont="1" applyFill="1" applyBorder="1" applyAlignment="1">
      <alignment horizontal="center" vertical="center" wrapText="1"/>
    </xf>
    <xf numFmtId="1" fontId="5" fillId="6" borderId="23" xfId="0" applyNumberFormat="1" applyFont="1" applyFill="1" applyBorder="1" applyAlignment="1">
      <alignment horizontal="center" vertical="center" wrapText="1"/>
    </xf>
    <xf numFmtId="1" fontId="5" fillId="2" borderId="24" xfId="0" applyNumberFormat="1" applyFont="1" applyFill="1" applyBorder="1" applyAlignment="1">
      <alignment horizontal="center" vertical="center" wrapText="1"/>
    </xf>
    <xf numFmtId="1" fontId="5" fillId="2" borderId="25" xfId="0" applyNumberFormat="1" applyFont="1" applyFill="1" applyBorder="1" applyAlignment="1">
      <alignment horizontal="center" vertical="center" wrapText="1"/>
    </xf>
    <xf numFmtId="1" fontId="5" fillId="6" borderId="22" xfId="0" applyNumberFormat="1" applyFont="1" applyFill="1" applyBorder="1" applyAlignment="1">
      <alignment horizontal="center" vertical="center" wrapText="1"/>
    </xf>
    <xf numFmtId="1" fontId="5" fillId="6" borderId="24" xfId="0" applyNumberFormat="1" applyFont="1" applyFill="1" applyBorder="1" applyAlignment="1">
      <alignment horizontal="center" vertical="center" wrapText="1"/>
    </xf>
    <xf numFmtId="1" fontId="5" fillId="2" borderId="26" xfId="0" applyNumberFormat="1" applyFont="1" applyFill="1" applyBorder="1" applyAlignment="1">
      <alignment horizontal="center"/>
    </xf>
    <xf numFmtId="1" fontId="6" fillId="2" borderId="27" xfId="0" applyNumberFormat="1" applyFont="1" applyFill="1" applyBorder="1" applyAlignment="1">
      <alignment horizontal="center"/>
    </xf>
    <xf numFmtId="1" fontId="6" fillId="2" borderId="28" xfId="0" applyNumberFormat="1" applyFont="1" applyFill="1" applyBorder="1" applyAlignment="1">
      <alignment horizontal="left"/>
    </xf>
    <xf numFmtId="1" fontId="6" fillId="2" borderId="29" xfId="0" applyNumberFormat="1" applyFont="1" applyFill="1" applyBorder="1"/>
    <xf numFmtId="1" fontId="6" fillId="2" borderId="30" xfId="0" applyNumberFormat="1" applyFont="1" applyFill="1" applyBorder="1"/>
    <xf numFmtId="1" fontId="6" fillId="2" borderId="31" xfId="0" applyNumberFormat="1" applyFont="1" applyFill="1" applyBorder="1"/>
    <xf numFmtId="1" fontId="6" fillId="2" borderId="32" xfId="0" applyNumberFormat="1" applyFont="1" applyFill="1" applyBorder="1"/>
    <xf numFmtId="1" fontId="6" fillId="6" borderId="32" xfId="0" applyNumberFormat="1" applyFont="1" applyFill="1" applyBorder="1"/>
    <xf numFmtId="1" fontId="6" fillId="2" borderId="33" xfId="0" applyNumberFormat="1" applyFont="1" applyFill="1" applyBorder="1"/>
    <xf numFmtId="1" fontId="6" fillId="2" borderId="34" xfId="0" applyNumberFormat="1" applyFont="1" applyFill="1" applyBorder="1"/>
    <xf numFmtId="1" fontId="0" fillId="2" borderId="35" xfId="0" applyNumberFormat="1" applyFill="1" applyBorder="1"/>
    <xf numFmtId="1" fontId="0" fillId="6" borderId="31" xfId="0" applyNumberFormat="1" applyFill="1" applyBorder="1"/>
    <xf numFmtId="1" fontId="0" fillId="6" borderId="33" xfId="0" applyNumberFormat="1" applyFill="1" applyBorder="1"/>
    <xf numFmtId="1" fontId="0" fillId="2" borderId="30" xfId="0" applyNumberFormat="1" applyFill="1" applyBorder="1"/>
    <xf numFmtId="1" fontId="0" fillId="6" borderId="32" xfId="0" applyNumberFormat="1" applyFill="1" applyBorder="1"/>
    <xf numFmtId="1" fontId="0" fillId="6" borderId="34" xfId="0" applyNumberFormat="1" applyFill="1" applyBorder="1"/>
    <xf numFmtId="1" fontId="28" fillId="2" borderId="20" xfId="0" applyNumberFormat="1" applyFont="1" applyFill="1" applyBorder="1" applyAlignment="1">
      <alignment horizontal="center"/>
    </xf>
    <xf numFmtId="1" fontId="8" fillId="2" borderId="2" xfId="0" applyNumberFormat="1" applyFont="1" applyFill="1" applyBorder="1" applyAlignment="1">
      <alignment horizontal="left"/>
    </xf>
    <xf numFmtId="1" fontId="6" fillId="2" borderId="3" xfId="0" applyNumberFormat="1" applyFont="1" applyFill="1" applyBorder="1"/>
    <xf numFmtId="1" fontId="6" fillId="2" borderId="4" xfId="0" applyNumberFormat="1" applyFont="1" applyFill="1" applyBorder="1"/>
    <xf numFmtId="1" fontId="6" fillId="2" borderId="5" xfId="0" applyNumberFormat="1" applyFont="1" applyFill="1" applyBorder="1"/>
    <xf numFmtId="1" fontId="6" fillId="2" borderId="6" xfId="0" applyNumberFormat="1" applyFont="1" applyFill="1" applyBorder="1"/>
    <xf numFmtId="1" fontId="6" fillId="6" borderId="6" xfId="0" applyNumberFormat="1" applyFont="1" applyFill="1" applyBorder="1"/>
    <xf numFmtId="1" fontId="6" fillId="2" borderId="7" xfId="0" applyNumberFormat="1" applyFont="1" applyFill="1" applyBorder="1"/>
    <xf numFmtId="1" fontId="6" fillId="2" borderId="8" xfId="0" applyNumberFormat="1" applyFont="1" applyFill="1" applyBorder="1"/>
    <xf numFmtId="1" fontId="0" fillId="2" borderId="9" xfId="0" applyNumberFormat="1" applyFill="1" applyBorder="1"/>
    <xf numFmtId="1" fontId="0" fillId="6" borderId="5" xfId="0" applyNumberFormat="1" applyFill="1" applyBorder="1"/>
    <xf numFmtId="1" fontId="0" fillId="6" borderId="7" xfId="0" applyNumberFormat="1" applyFill="1" applyBorder="1"/>
    <xf numFmtId="1" fontId="0" fillId="2" borderId="4" xfId="0" applyNumberFormat="1" applyFill="1" applyBorder="1"/>
    <xf numFmtId="1" fontId="0" fillId="6" borderId="6" xfId="0" applyNumberFormat="1" applyFill="1" applyBorder="1"/>
    <xf numFmtId="1" fontId="0" fillId="6" borderId="19" xfId="0" applyNumberFormat="1" applyFill="1" applyBorder="1"/>
    <xf numFmtId="1" fontId="5" fillId="2" borderId="20" xfId="0" applyNumberFormat="1" applyFont="1" applyFill="1" applyBorder="1" applyAlignment="1">
      <alignment horizontal="left"/>
    </xf>
    <xf numFmtId="1" fontId="7" fillId="2" borderId="1" xfId="0" applyNumberFormat="1" applyFont="1" applyFill="1" applyBorder="1" applyAlignment="1">
      <alignment horizontal="left"/>
    </xf>
    <xf numFmtId="1" fontId="7" fillId="2" borderId="2" xfId="0" applyNumberFormat="1" applyFont="1" applyFill="1" applyBorder="1" applyAlignment="1">
      <alignment horizontal="left"/>
    </xf>
    <xf numFmtId="1" fontId="4" fillId="7" borderId="6" xfId="1" applyNumberFormat="1" applyFont="1" applyFill="1" applyBorder="1" applyProtection="1"/>
    <xf numFmtId="1" fontId="4" fillId="7" borderId="5" xfId="1" applyNumberFormat="1" applyFont="1" applyFill="1" applyBorder="1" applyProtection="1"/>
    <xf numFmtId="1" fontId="4" fillId="7" borderId="7" xfId="1" applyNumberFormat="1" applyFont="1" applyFill="1" applyBorder="1" applyProtection="1"/>
    <xf numFmtId="1" fontId="4" fillId="7" borderId="19" xfId="1" applyNumberFormat="1" applyFont="1" applyFill="1" applyBorder="1" applyProtection="1"/>
    <xf numFmtId="1" fontId="4" fillId="2" borderId="20" xfId="0" applyNumberFormat="1" applyFont="1" applyFill="1" applyBorder="1" applyAlignment="1">
      <alignment horizontal="left"/>
    </xf>
    <xf numFmtId="1" fontId="4" fillId="2" borderId="1" xfId="0" applyNumberFormat="1" applyFont="1" applyFill="1" applyBorder="1" applyAlignment="1">
      <alignment horizontal="left"/>
    </xf>
    <xf numFmtId="1" fontId="4" fillId="2" borderId="2" xfId="0" applyNumberFormat="1" applyFont="1" applyFill="1" applyBorder="1" applyAlignment="1">
      <alignment horizontal="left"/>
    </xf>
    <xf numFmtId="1" fontId="4" fillId="2" borderId="3" xfId="1" applyNumberFormat="1" applyFont="1" applyFill="1" applyBorder="1" applyProtection="1"/>
    <xf numFmtId="1" fontId="4" fillId="2" borderId="4" xfId="1" applyNumberFormat="1" applyFont="1" applyFill="1" applyBorder="1" applyProtection="1"/>
    <xf numFmtId="1" fontId="4" fillId="2" borderId="5" xfId="1" applyNumberFormat="1" applyFont="1" applyFill="1" applyBorder="1" applyProtection="1"/>
    <xf numFmtId="1" fontId="4" fillId="2" borderId="6" xfId="1" applyNumberFormat="1" applyFont="1" applyFill="1" applyBorder="1" applyProtection="1"/>
    <xf numFmtId="1" fontId="4" fillId="6" borderId="6" xfId="1" applyNumberFormat="1" applyFont="1" applyFill="1" applyBorder="1" applyProtection="1"/>
    <xf numFmtId="1" fontId="4" fillId="2" borderId="7" xfId="1" applyNumberFormat="1" applyFont="1" applyFill="1" applyBorder="1" applyProtection="1"/>
    <xf numFmtId="1" fontId="4" fillId="2" borderId="8" xfId="0" applyNumberFormat="1" applyFont="1" applyFill="1" applyBorder="1" applyAlignment="1">
      <alignment horizontal="right"/>
    </xf>
    <xf numFmtId="1" fontId="4" fillId="2" borderId="9" xfId="1" applyNumberFormat="1" applyFont="1" applyFill="1" applyBorder="1" applyProtection="1"/>
    <xf numFmtId="1" fontId="4" fillId="6" borderId="5" xfId="1" applyNumberFormat="1" applyFont="1" applyFill="1" applyBorder="1" applyProtection="1"/>
    <xf numFmtId="1" fontId="4" fillId="6" borderId="7" xfId="1" applyNumberFormat="1" applyFont="1" applyFill="1" applyBorder="1" applyProtection="1"/>
    <xf numFmtId="1" fontId="4" fillId="6" borderId="19" xfId="1" applyNumberFormat="1" applyFont="1" applyFill="1" applyBorder="1" applyProtection="1"/>
    <xf numFmtId="1" fontId="29" fillId="2" borderId="1" xfId="0" applyNumberFormat="1" applyFont="1" applyFill="1" applyBorder="1" applyAlignment="1">
      <alignment horizontal="left"/>
    </xf>
    <xf numFmtId="1" fontId="29" fillId="2" borderId="2" xfId="0" applyNumberFormat="1" applyFont="1" applyFill="1" applyBorder="1" applyAlignment="1">
      <alignment horizontal="left"/>
    </xf>
    <xf numFmtId="1" fontId="6" fillId="2" borderId="3" xfId="0" applyNumberFormat="1" applyFont="1" applyFill="1" applyBorder="1" applyProtection="1">
      <protection locked="0"/>
    </xf>
    <xf numFmtId="1" fontId="6" fillId="2" borderId="4" xfId="0" applyNumberFormat="1" applyFont="1" applyFill="1" applyBorder="1" applyProtection="1">
      <protection locked="0"/>
    </xf>
    <xf numFmtId="1" fontId="6" fillId="2" borderId="5" xfId="0" applyNumberFormat="1" applyFont="1" applyFill="1" applyBorder="1" applyProtection="1">
      <protection locked="0"/>
    </xf>
    <xf numFmtId="1" fontId="6" fillId="2" borderId="6" xfId="0" applyNumberFormat="1" applyFont="1" applyFill="1" applyBorder="1" applyProtection="1">
      <protection locked="0"/>
    </xf>
    <xf numFmtId="1" fontId="6" fillId="6" borderId="6" xfId="0" applyNumberFormat="1" applyFont="1" applyFill="1" applyBorder="1" applyProtection="1">
      <protection locked="0"/>
    </xf>
    <xf numFmtId="1" fontId="6" fillId="2" borderId="7" xfId="0" applyNumberFormat="1" applyFont="1" applyFill="1" applyBorder="1" applyProtection="1">
      <protection locked="0"/>
    </xf>
    <xf numFmtId="1" fontId="0" fillId="2" borderId="9" xfId="0" applyNumberFormat="1" applyFill="1" applyBorder="1" applyProtection="1">
      <protection locked="0"/>
    </xf>
    <xf numFmtId="1" fontId="0" fillId="6" borderId="5" xfId="0" applyNumberFormat="1" applyFill="1" applyBorder="1" applyProtection="1">
      <protection locked="0"/>
    </xf>
    <xf numFmtId="1" fontId="0" fillId="6" borderId="7" xfId="0" applyNumberFormat="1" applyFill="1" applyBorder="1" applyProtection="1">
      <protection locked="0"/>
    </xf>
    <xf numFmtId="1" fontId="0" fillId="2" borderId="4" xfId="0" applyNumberFormat="1" applyFill="1" applyBorder="1" applyProtection="1">
      <protection locked="0"/>
    </xf>
    <xf numFmtId="1" fontId="6" fillId="6" borderId="5" xfId="0" applyNumberFormat="1" applyFont="1" applyFill="1" applyBorder="1" applyProtection="1">
      <protection locked="0"/>
    </xf>
    <xf numFmtId="1" fontId="6" fillId="6" borderId="7" xfId="0" applyNumberFormat="1" applyFont="1" applyFill="1" applyBorder="1" applyProtection="1">
      <protection locked="0"/>
    </xf>
    <xf numFmtId="1" fontId="6" fillId="6" borderId="19" xfId="0" applyNumberFormat="1" applyFont="1" applyFill="1" applyBorder="1" applyProtection="1">
      <protection locked="0"/>
    </xf>
    <xf numFmtId="1" fontId="5" fillId="2" borderId="20" xfId="0" applyNumberFormat="1" applyFont="1" applyFill="1" applyBorder="1" applyAlignment="1">
      <alignment horizontal="right"/>
    </xf>
    <xf numFmtId="1" fontId="6" fillId="2" borderId="9" xfId="0" applyNumberFormat="1" applyFont="1" applyFill="1" applyBorder="1" applyProtection="1">
      <protection locked="0"/>
    </xf>
    <xf numFmtId="1" fontId="6" fillId="2" borderId="3" xfId="1" applyNumberFormat="1" applyFont="1" applyFill="1" applyBorder="1" applyProtection="1">
      <protection locked="0"/>
    </xf>
    <xf numFmtId="1" fontId="6" fillId="2" borderId="4" xfId="1" applyNumberFormat="1" applyFont="1" applyFill="1" applyBorder="1" applyProtection="1">
      <protection locked="0"/>
    </xf>
    <xf numFmtId="1" fontId="6" fillId="2" borderId="5" xfId="1" applyNumberFormat="1" applyFont="1" applyFill="1" applyBorder="1" applyProtection="1">
      <protection locked="0"/>
    </xf>
    <xf numFmtId="1" fontId="6" fillId="2" borderId="6" xfId="1" applyNumberFormat="1" applyFont="1" applyFill="1" applyBorder="1" applyProtection="1">
      <protection locked="0"/>
    </xf>
    <xf numFmtId="1" fontId="6" fillId="6" borderId="6" xfId="1" applyNumberFormat="1" applyFont="1" applyFill="1" applyBorder="1" applyProtection="1">
      <protection locked="0"/>
    </xf>
    <xf numFmtId="1" fontId="6" fillId="2" borderId="7" xfId="1" applyNumberFormat="1" applyFont="1" applyFill="1" applyBorder="1" applyProtection="1">
      <protection locked="0"/>
    </xf>
    <xf numFmtId="1" fontId="6" fillId="2" borderId="4" xfId="1" applyNumberFormat="1" applyFont="1" applyFill="1" applyBorder="1" applyProtection="1"/>
    <xf numFmtId="1" fontId="6" fillId="2" borderId="8" xfId="1" applyNumberFormat="1" applyFont="1" applyFill="1" applyBorder="1" applyProtection="1"/>
    <xf numFmtId="1" fontId="6" fillId="2" borderId="9" xfId="1" applyNumberFormat="1" applyFont="1" applyFill="1" applyBorder="1" applyProtection="1">
      <protection locked="0"/>
    </xf>
    <xf numFmtId="1" fontId="6" fillId="6" borderId="5" xfId="1" applyNumberFormat="1" applyFont="1" applyFill="1" applyBorder="1" applyProtection="1">
      <protection locked="0"/>
    </xf>
    <xf numFmtId="1" fontId="6" fillId="6" borderId="7" xfId="1" applyNumberFormat="1" applyFont="1" applyFill="1" applyBorder="1" applyProtection="1">
      <protection locked="0"/>
    </xf>
    <xf numFmtId="1" fontId="9" fillId="2" borderId="20" xfId="0" applyNumberFormat="1" applyFont="1" applyFill="1" applyBorder="1" applyAlignment="1">
      <alignment horizontal="left"/>
    </xf>
    <xf numFmtId="1" fontId="10" fillId="2" borderId="3" xfId="0" applyNumberFormat="1" applyFont="1" applyFill="1" applyBorder="1" applyProtection="1">
      <protection locked="0"/>
    </xf>
    <xf numFmtId="1" fontId="10" fillId="2" borderId="4" xfId="0" applyNumberFormat="1" applyFont="1" applyFill="1" applyBorder="1" applyProtection="1">
      <protection locked="0"/>
    </xf>
    <xf numFmtId="1" fontId="10" fillId="2" borderId="5" xfId="0" applyNumberFormat="1" applyFont="1" applyFill="1" applyBorder="1" applyProtection="1">
      <protection locked="0"/>
    </xf>
    <xf numFmtId="1" fontId="10" fillId="2" borderId="6" xfId="0" applyNumberFormat="1" applyFont="1" applyFill="1" applyBorder="1" applyProtection="1">
      <protection locked="0"/>
    </xf>
    <xf numFmtId="1" fontId="10" fillId="6" borderId="6" xfId="0" applyNumberFormat="1" applyFont="1" applyFill="1" applyBorder="1" applyProtection="1">
      <protection locked="0"/>
    </xf>
    <xf numFmtId="1" fontId="10" fillId="2" borderId="7" xfId="0" applyNumberFormat="1" applyFont="1" applyFill="1" applyBorder="1" applyProtection="1">
      <protection locked="0"/>
    </xf>
    <xf numFmtId="1" fontId="10" fillId="2" borderId="4" xfId="0" applyNumberFormat="1" applyFont="1" applyFill="1" applyBorder="1"/>
    <xf numFmtId="1" fontId="10" fillId="2" borderId="8" xfId="0" applyNumberFormat="1" applyFont="1" applyFill="1" applyBorder="1"/>
    <xf numFmtId="1" fontId="10" fillId="2" borderId="9" xfId="0" applyNumberFormat="1" applyFont="1" applyFill="1" applyBorder="1" applyProtection="1">
      <protection locked="0"/>
    </xf>
    <xf numFmtId="1" fontId="10" fillId="6" borderId="5" xfId="0" applyNumberFormat="1" applyFont="1" applyFill="1" applyBorder="1" applyProtection="1">
      <protection locked="0"/>
    </xf>
    <xf numFmtId="1" fontId="10" fillId="6" borderId="7" xfId="0" applyNumberFormat="1" applyFont="1" applyFill="1" applyBorder="1" applyProtection="1">
      <protection locked="0"/>
    </xf>
    <xf numFmtId="1" fontId="10" fillId="6" borderId="19" xfId="0" applyNumberFormat="1" applyFont="1" applyFill="1" applyBorder="1" applyProtection="1">
      <protection locked="0"/>
    </xf>
    <xf numFmtId="1" fontId="9" fillId="2" borderId="20" xfId="0" applyNumberFormat="1" applyFont="1" applyFill="1" applyBorder="1" applyAlignment="1">
      <alignment horizontal="right"/>
    </xf>
    <xf numFmtId="1" fontId="10" fillId="2" borderId="3" xfId="1" applyNumberFormat="1" applyFont="1" applyFill="1" applyBorder="1" applyProtection="1">
      <protection locked="0"/>
    </xf>
    <xf numFmtId="1" fontId="10" fillId="2" borderId="4" xfId="1" applyNumberFormat="1" applyFont="1" applyFill="1" applyBorder="1" applyProtection="1">
      <protection locked="0"/>
    </xf>
    <xf numFmtId="1" fontId="10" fillId="2" borderId="6" xfId="1" applyNumberFormat="1" applyFont="1" applyFill="1" applyBorder="1" applyProtection="1">
      <protection locked="0"/>
    </xf>
    <xf numFmtId="1" fontId="10" fillId="6" borderId="6" xfId="1" applyNumberFormat="1" applyFont="1" applyFill="1" applyBorder="1" applyProtection="1">
      <protection locked="0"/>
    </xf>
    <xf numFmtId="1" fontId="10" fillId="2" borderId="7" xfId="1" applyNumberFormat="1" applyFont="1" applyFill="1" applyBorder="1" applyProtection="1">
      <protection locked="0"/>
    </xf>
    <xf numFmtId="1" fontId="10" fillId="2" borderId="4" xfId="1" applyNumberFormat="1" applyFont="1" applyFill="1" applyBorder="1" applyProtection="1"/>
    <xf numFmtId="1" fontId="10" fillId="2" borderId="8" xfId="1" applyNumberFormat="1" applyFont="1" applyFill="1" applyBorder="1" applyProtection="1"/>
    <xf numFmtId="1" fontId="10" fillId="2" borderId="9" xfId="1" applyNumberFormat="1" applyFont="1" applyFill="1" applyBorder="1" applyProtection="1">
      <protection locked="0"/>
    </xf>
    <xf numFmtId="1" fontId="10" fillId="6" borderId="5" xfId="1" applyNumberFormat="1" applyFont="1" applyFill="1" applyBorder="1" applyProtection="1">
      <protection locked="0"/>
    </xf>
    <xf numFmtId="1" fontId="10" fillId="6" borderId="7" xfId="1" applyNumberFormat="1" applyFont="1" applyFill="1" applyBorder="1" applyProtection="1">
      <protection locked="0"/>
    </xf>
    <xf numFmtId="1" fontId="5" fillId="2" borderId="1" xfId="0" applyNumberFormat="1" applyFont="1" applyFill="1" applyBorder="1" applyAlignment="1">
      <alignment horizontal="left"/>
    </xf>
    <xf numFmtId="1" fontId="5" fillId="2" borderId="2" xfId="0" applyNumberFormat="1" applyFont="1" applyFill="1" applyBorder="1" applyAlignment="1">
      <alignment horizontal="left"/>
    </xf>
    <xf numFmtId="1" fontId="4" fillId="2" borderId="8" xfId="1" applyNumberFormat="1" applyFont="1" applyFill="1" applyBorder="1" applyProtection="1"/>
    <xf numFmtId="1" fontId="6" fillId="6" borderId="19" xfId="1" applyNumberFormat="1" applyFont="1" applyFill="1" applyBorder="1" applyProtection="1">
      <protection locked="0"/>
    </xf>
    <xf numFmtId="1" fontId="0" fillId="2" borderId="9" xfId="1" applyNumberFormat="1" applyFont="1" applyFill="1" applyBorder="1" applyProtection="1">
      <protection locked="0"/>
    </xf>
    <xf numFmtId="1" fontId="1" fillId="6" borderId="5" xfId="1" applyNumberFormat="1" applyFont="1" applyFill="1" applyBorder="1" applyProtection="1">
      <protection locked="0"/>
    </xf>
    <xf numFmtId="1" fontId="1" fillId="6" borderId="7" xfId="1" applyNumberFormat="1" applyFont="1" applyFill="1" applyBorder="1" applyProtection="1">
      <protection locked="0"/>
    </xf>
    <xf numFmtId="1" fontId="1" fillId="6" borderId="6" xfId="1" applyNumberFormat="1" applyFont="1" applyFill="1" applyBorder="1" applyProtection="1">
      <protection locked="0"/>
    </xf>
    <xf numFmtId="1" fontId="0" fillId="2" borderId="4" xfId="1" applyNumberFormat="1" applyFont="1" applyFill="1" applyBorder="1" applyProtection="1">
      <protection locked="0"/>
    </xf>
    <xf numFmtId="1" fontId="4" fillId="7" borderId="6" xfId="1" applyNumberFormat="1" applyFont="1" applyFill="1" applyBorder="1" applyProtection="1">
      <protection locked="0"/>
    </xf>
    <xf numFmtId="1" fontId="4" fillId="7" borderId="5" xfId="1" applyNumberFormat="1" applyFont="1" applyFill="1" applyBorder="1" applyProtection="1">
      <protection locked="0"/>
    </xf>
    <xf numFmtId="1" fontId="4" fillId="7" borderId="7" xfId="1" applyNumberFormat="1" applyFont="1" applyFill="1" applyBorder="1" applyProtection="1">
      <protection locked="0"/>
    </xf>
    <xf numFmtId="1" fontId="4" fillId="7" borderId="19" xfId="1" applyNumberFormat="1" applyFont="1" applyFill="1" applyBorder="1" applyProtection="1">
      <protection locked="0"/>
    </xf>
    <xf numFmtId="1" fontId="0" fillId="6" borderId="19" xfId="0" applyNumberFormat="1" applyFill="1" applyBorder="1" applyProtection="1">
      <protection locked="0"/>
    </xf>
    <xf numFmtId="1" fontId="2" fillId="8" borderId="15" xfId="1" applyNumberFormat="1" applyFont="1" applyFill="1" applyBorder="1" applyProtection="1"/>
    <xf numFmtId="1" fontId="2" fillId="8" borderId="14" xfId="1" applyNumberFormat="1" applyFont="1" applyFill="1" applyBorder="1" applyProtection="1"/>
    <xf numFmtId="1" fontId="2" fillId="8" borderId="16" xfId="1" applyNumberFormat="1" applyFont="1" applyFill="1" applyBorder="1" applyProtection="1"/>
    <xf numFmtId="1" fontId="2" fillId="8" borderId="36" xfId="1" applyNumberFormat="1" applyFont="1" applyFill="1" applyBorder="1" applyProtection="1"/>
    <xf numFmtId="1" fontId="5" fillId="2" borderId="26" xfId="0" applyNumberFormat="1" applyFont="1" applyFill="1" applyBorder="1"/>
    <xf numFmtId="1" fontId="5" fillId="2" borderId="27" xfId="0" applyNumberFormat="1" applyFont="1" applyFill="1" applyBorder="1" applyAlignment="1">
      <alignment horizontal="left"/>
    </xf>
    <xf numFmtId="1" fontId="5" fillId="2" borderId="28" xfId="0" applyNumberFormat="1" applyFont="1" applyFill="1" applyBorder="1" applyAlignment="1">
      <alignment horizontal="left"/>
    </xf>
    <xf numFmtId="1" fontId="6" fillId="2" borderId="29" xfId="0" applyNumberFormat="1" applyFont="1" applyFill="1" applyBorder="1" applyProtection="1">
      <protection locked="0"/>
    </xf>
    <xf numFmtId="1" fontId="6" fillId="2" borderId="30" xfId="0" applyNumberFormat="1" applyFont="1" applyFill="1" applyBorder="1" applyProtection="1">
      <protection locked="0"/>
    </xf>
    <xf numFmtId="1" fontId="6" fillId="2" borderId="31" xfId="0" applyNumberFormat="1" applyFont="1" applyFill="1" applyBorder="1" applyProtection="1">
      <protection locked="0"/>
    </xf>
    <xf numFmtId="1" fontId="6" fillId="2" borderId="32" xfId="0" applyNumberFormat="1" applyFont="1" applyFill="1" applyBorder="1" applyProtection="1">
      <protection locked="0"/>
    </xf>
    <xf numFmtId="1" fontId="6" fillId="6" borderId="32" xfId="0" applyNumberFormat="1" applyFont="1" applyFill="1" applyBorder="1" applyProtection="1">
      <protection locked="0"/>
    </xf>
    <xf numFmtId="1" fontId="6" fillId="2" borderId="33" xfId="0" applyNumberFormat="1" applyFont="1" applyFill="1" applyBorder="1" applyProtection="1">
      <protection locked="0"/>
    </xf>
    <xf numFmtId="1" fontId="0" fillId="2" borderId="35" xfId="0" applyNumberFormat="1" applyFill="1" applyBorder="1" applyProtection="1">
      <protection locked="0"/>
    </xf>
    <xf numFmtId="1" fontId="0" fillId="6" borderId="31" xfId="0" applyNumberFormat="1" applyFill="1" applyBorder="1" applyProtection="1">
      <protection locked="0"/>
    </xf>
    <xf numFmtId="1" fontId="0" fillId="6" borderId="33" xfId="0" applyNumberFormat="1" applyFill="1" applyBorder="1" applyProtection="1">
      <protection locked="0"/>
    </xf>
    <xf numFmtId="1" fontId="0" fillId="2" borderId="30" xfId="0" applyNumberFormat="1" applyFill="1" applyBorder="1" applyProtection="1">
      <protection locked="0"/>
    </xf>
    <xf numFmtId="1" fontId="0" fillId="6" borderId="32" xfId="0" applyNumberFormat="1" applyFill="1" applyBorder="1" applyProtection="1">
      <protection locked="0"/>
    </xf>
    <xf numFmtId="1" fontId="0" fillId="6" borderId="37" xfId="0" applyNumberFormat="1" applyFill="1" applyBorder="1" applyProtection="1">
      <protection locked="0"/>
    </xf>
    <xf numFmtId="1" fontId="0" fillId="6" borderId="6" xfId="0" applyNumberFormat="1" applyFill="1" applyBorder="1" applyProtection="1">
      <protection locked="0"/>
    </xf>
    <xf numFmtId="1" fontId="13" fillId="2" borderId="20" xfId="0" applyNumberFormat="1" applyFont="1" applyFill="1" applyBorder="1" applyAlignment="1">
      <alignment horizontal="center"/>
    </xf>
    <xf numFmtId="1" fontId="4" fillId="2" borderId="5" xfId="0" applyNumberFormat="1" applyFont="1" applyFill="1" applyBorder="1" applyAlignment="1">
      <alignment horizontal="right"/>
    </xf>
    <xf numFmtId="1" fontId="5" fillId="2" borderId="3" xfId="1" applyNumberFormat="1" applyFont="1" applyFill="1" applyBorder="1" applyProtection="1"/>
    <xf numFmtId="1" fontId="5" fillId="2" borderId="4" xfId="1" applyNumberFormat="1" applyFont="1" applyFill="1" applyBorder="1" applyProtection="1"/>
    <xf numFmtId="1" fontId="5" fillId="2" borderId="5" xfId="1" applyNumberFormat="1" applyFont="1" applyFill="1" applyBorder="1" applyProtection="1"/>
    <xf numFmtId="1" fontId="5" fillId="2" borderId="6" xfId="1" applyNumberFormat="1" applyFont="1" applyFill="1" applyBorder="1" applyProtection="1"/>
    <xf numFmtId="1" fontId="5" fillId="6" borderId="6" xfId="1" applyNumberFormat="1" applyFont="1" applyFill="1" applyBorder="1" applyProtection="1"/>
    <xf numFmtId="1" fontId="5" fillId="2" borderId="7" xfId="1" applyNumberFormat="1" applyFont="1" applyFill="1" applyBorder="1" applyProtection="1"/>
    <xf numFmtId="1" fontId="5" fillId="2" borderId="8" xfId="1" applyNumberFormat="1" applyFont="1" applyFill="1" applyBorder="1" applyProtection="1"/>
    <xf numFmtId="1" fontId="5" fillId="2" borderId="9" xfId="1" applyNumberFormat="1" applyFont="1" applyFill="1" applyBorder="1" applyProtection="1"/>
    <xf numFmtId="1" fontId="5" fillId="6" borderId="5" xfId="1" applyNumberFormat="1" applyFont="1" applyFill="1" applyBorder="1" applyProtection="1"/>
    <xf numFmtId="1" fontId="5" fillId="6" borderId="7" xfId="1" applyNumberFormat="1" applyFont="1" applyFill="1" applyBorder="1" applyProtection="1"/>
    <xf numFmtId="1" fontId="5" fillId="6" borderId="19" xfId="1" applyNumberFormat="1" applyFont="1" applyFill="1" applyBorder="1" applyProtection="1"/>
    <xf numFmtId="1" fontId="7" fillId="2" borderId="20" xfId="0" applyNumberFormat="1" applyFont="1" applyFill="1" applyBorder="1" applyAlignment="1">
      <alignment horizontal="right" vertical="center" textRotation="90"/>
    </xf>
    <xf numFmtId="1" fontId="0" fillId="2" borderId="20" xfId="0" applyNumberFormat="1" applyFill="1" applyBorder="1"/>
    <xf numFmtId="1" fontId="0" fillId="2" borderId="2" xfId="0" applyNumberFormat="1" applyFill="1" applyBorder="1"/>
    <xf numFmtId="1" fontId="6" fillId="2" borderId="3" xfId="1" quotePrefix="1" applyNumberFormat="1" applyFont="1" applyFill="1" applyBorder="1" applyProtection="1">
      <protection locked="0"/>
    </xf>
    <xf numFmtId="1" fontId="0" fillId="2" borderId="5" xfId="1" applyNumberFormat="1" applyFont="1" applyFill="1" applyBorder="1" applyProtection="1">
      <protection locked="0"/>
    </xf>
    <xf numFmtId="1" fontId="1" fillId="6" borderId="19" xfId="1" applyNumberFormat="1" applyFont="1" applyFill="1" applyBorder="1" applyProtection="1">
      <protection locked="0"/>
    </xf>
    <xf numFmtId="1" fontId="14" fillId="2" borderId="1" xfId="0" applyNumberFormat="1" applyFont="1" applyFill="1" applyBorder="1" applyAlignment="1">
      <alignment horizontal="left"/>
    </xf>
    <xf numFmtId="1" fontId="5" fillId="2" borderId="3" xfId="1" applyNumberFormat="1" applyFont="1" applyFill="1" applyBorder="1" applyProtection="1">
      <protection locked="0"/>
    </xf>
    <xf numFmtId="1" fontId="5" fillId="2" borderId="4" xfId="1" applyNumberFormat="1" applyFont="1" applyFill="1" applyBorder="1" applyProtection="1">
      <protection locked="0"/>
    </xf>
    <xf numFmtId="1" fontId="5" fillId="2" borderId="5" xfId="1" applyNumberFormat="1" applyFont="1" applyFill="1" applyBorder="1" applyProtection="1">
      <protection locked="0"/>
    </xf>
    <xf numFmtId="1" fontId="5" fillId="2" borderId="6" xfId="1" applyNumberFormat="1" applyFont="1" applyFill="1" applyBorder="1" applyProtection="1">
      <protection locked="0"/>
    </xf>
    <xf numFmtId="1" fontId="5" fillId="6" borderId="6" xfId="1" applyNumberFormat="1" applyFont="1" applyFill="1" applyBorder="1" applyProtection="1">
      <protection locked="0"/>
    </xf>
    <xf numFmtId="1" fontId="5" fillId="2" borderId="7" xfId="1" applyNumberFormat="1" applyFont="1" applyFill="1" applyBorder="1" applyProtection="1">
      <protection locked="0"/>
    </xf>
    <xf numFmtId="1" fontId="5" fillId="2" borderId="9" xfId="1" applyNumberFormat="1" applyFont="1" applyFill="1" applyBorder="1" applyProtection="1">
      <protection locked="0"/>
    </xf>
    <xf numFmtId="1" fontId="5" fillId="6" borderId="5" xfId="1" applyNumberFormat="1" applyFont="1" applyFill="1" applyBorder="1" applyProtection="1">
      <protection locked="0"/>
    </xf>
    <xf numFmtId="1" fontId="5" fillId="6" borderId="7" xfId="1" applyNumberFormat="1" applyFont="1" applyFill="1" applyBorder="1" applyProtection="1">
      <protection locked="0"/>
    </xf>
    <xf numFmtId="1" fontId="5" fillId="6" borderId="19" xfId="1" applyNumberFormat="1" applyFont="1" applyFill="1" applyBorder="1" applyProtection="1">
      <protection locked="0"/>
    </xf>
    <xf numFmtId="1" fontId="4" fillId="7" borderId="20" xfId="0" applyNumberFormat="1" applyFont="1" applyFill="1" applyBorder="1" applyAlignment="1">
      <alignment horizontal="left"/>
    </xf>
    <xf numFmtId="1" fontId="4" fillId="7" borderId="1" xfId="0" applyNumberFormat="1" applyFont="1" applyFill="1" applyBorder="1" applyAlignment="1">
      <alignment horizontal="left"/>
    </xf>
    <xf numFmtId="1" fontId="4" fillId="7" borderId="2" xfId="0" applyNumberFormat="1" applyFont="1" applyFill="1" applyBorder="1" applyAlignment="1">
      <alignment horizontal="left"/>
    </xf>
    <xf numFmtId="1" fontId="4" fillId="7" borderId="3" xfId="0" applyNumberFormat="1" applyFont="1" applyFill="1" applyBorder="1" applyAlignment="1">
      <alignment horizontal="right"/>
    </xf>
    <xf numFmtId="1" fontId="4" fillId="7" borderId="4" xfId="0" applyNumberFormat="1" applyFont="1" applyFill="1" applyBorder="1" applyAlignment="1">
      <alignment horizontal="right"/>
    </xf>
    <xf numFmtId="1" fontId="4" fillId="7" borderId="5" xfId="0" applyNumberFormat="1" applyFont="1" applyFill="1" applyBorder="1" applyAlignment="1">
      <alignment horizontal="right"/>
    </xf>
    <xf numFmtId="1" fontId="4" fillId="7" borderId="6" xfId="0" applyNumberFormat="1" applyFont="1" applyFill="1" applyBorder="1" applyAlignment="1">
      <alignment horizontal="right"/>
    </xf>
    <xf numFmtId="1" fontId="4" fillId="7" borderId="7" xfId="0" applyNumberFormat="1" applyFont="1" applyFill="1" applyBorder="1" applyAlignment="1">
      <alignment horizontal="right"/>
    </xf>
    <xf numFmtId="1" fontId="4" fillId="7" borderId="4" xfId="1" applyNumberFormat="1" applyFont="1" applyFill="1" applyBorder="1" applyAlignment="1" applyProtection="1">
      <alignment horizontal="right"/>
      <protection locked="0"/>
    </xf>
    <xf numFmtId="1" fontId="4" fillId="7" borderId="8" xfId="1" applyNumberFormat="1" applyFont="1" applyFill="1" applyBorder="1" applyAlignment="1" applyProtection="1">
      <alignment horizontal="right"/>
    </xf>
    <xf numFmtId="1" fontId="4" fillId="7" borderId="9" xfId="1" applyNumberFormat="1" applyFont="1" applyFill="1" applyBorder="1" applyAlignment="1" applyProtection="1">
      <alignment horizontal="right"/>
      <protection locked="0"/>
    </xf>
    <xf numFmtId="1" fontId="4" fillId="7" borderId="5" xfId="1" applyNumberFormat="1" applyFont="1" applyFill="1" applyBorder="1" applyAlignment="1" applyProtection="1">
      <alignment horizontal="right"/>
      <protection locked="0"/>
    </xf>
    <xf numFmtId="1" fontId="4" fillId="7" borderId="7" xfId="1" applyNumberFormat="1" applyFont="1" applyFill="1" applyBorder="1" applyAlignment="1" applyProtection="1">
      <alignment horizontal="right"/>
      <protection locked="0"/>
    </xf>
    <xf numFmtId="1" fontId="4" fillId="7" borderId="6" xfId="1" applyNumberFormat="1" applyFont="1" applyFill="1" applyBorder="1" applyAlignment="1" applyProtection="1">
      <alignment horizontal="right"/>
      <protection locked="0"/>
    </xf>
    <xf numFmtId="1" fontId="4" fillId="7" borderId="19" xfId="1" applyNumberFormat="1" applyFont="1" applyFill="1" applyBorder="1" applyAlignment="1" applyProtection="1">
      <alignment horizontal="right"/>
      <protection locked="0"/>
    </xf>
    <xf numFmtId="1" fontId="4" fillId="2" borderId="3" xfId="0" applyNumberFormat="1" applyFont="1" applyFill="1" applyBorder="1" applyAlignment="1">
      <alignment horizontal="right"/>
    </xf>
    <xf numFmtId="1" fontId="4" fillId="2" borderId="4" xfId="0" applyNumberFormat="1" applyFont="1" applyFill="1" applyBorder="1" applyAlignment="1">
      <alignment horizontal="right"/>
    </xf>
    <xf numFmtId="1" fontId="4" fillId="2" borderId="6" xfId="0" applyNumberFormat="1" applyFont="1" applyFill="1" applyBorder="1" applyAlignment="1">
      <alignment horizontal="right"/>
    </xf>
    <xf numFmtId="1" fontId="4" fillId="6" borderId="6" xfId="0" applyNumberFormat="1" applyFont="1" applyFill="1" applyBorder="1" applyAlignment="1">
      <alignment horizontal="right"/>
    </xf>
    <xf numFmtId="1" fontId="4" fillId="2" borderId="7" xfId="0" applyNumberFormat="1" applyFont="1" applyFill="1" applyBorder="1" applyAlignment="1">
      <alignment horizontal="right"/>
    </xf>
    <xf numFmtId="1" fontId="4" fillId="2" borderId="4" xfId="1" applyNumberFormat="1" applyFont="1" applyFill="1" applyBorder="1" applyAlignment="1" applyProtection="1">
      <alignment horizontal="right"/>
      <protection locked="0"/>
    </xf>
    <xf numFmtId="1" fontId="4" fillId="2" borderId="8" xfId="1" applyNumberFormat="1" applyFont="1" applyFill="1" applyBorder="1" applyAlignment="1" applyProtection="1">
      <alignment horizontal="right"/>
    </xf>
    <xf numFmtId="1" fontId="4" fillId="2" borderId="9" xfId="1" applyNumberFormat="1" applyFont="1" applyFill="1" applyBorder="1" applyAlignment="1" applyProtection="1">
      <alignment horizontal="right"/>
      <protection locked="0"/>
    </xf>
    <xf numFmtId="1" fontId="4" fillId="6" borderId="5" xfId="1" applyNumberFormat="1" applyFont="1" applyFill="1" applyBorder="1" applyAlignment="1" applyProtection="1">
      <alignment horizontal="right"/>
      <protection locked="0"/>
    </xf>
    <xf numFmtId="1" fontId="4" fillId="6" borderId="7" xfId="1" applyNumberFormat="1" applyFont="1" applyFill="1" applyBorder="1" applyAlignment="1" applyProtection="1">
      <alignment horizontal="right"/>
      <protection locked="0"/>
    </xf>
    <xf numFmtId="1" fontId="4" fillId="6" borderId="6" xfId="1" applyNumberFormat="1" applyFont="1" applyFill="1" applyBorder="1" applyAlignment="1" applyProtection="1">
      <alignment horizontal="right"/>
      <protection locked="0"/>
    </xf>
    <xf numFmtId="1" fontId="4" fillId="6" borderId="19" xfId="1" applyNumberFormat="1" applyFont="1" applyFill="1" applyBorder="1" applyAlignment="1" applyProtection="1">
      <alignment horizontal="right"/>
      <protection locked="0"/>
    </xf>
    <xf numFmtId="1" fontId="6" fillId="6" borderId="20" xfId="0" quotePrefix="1" applyNumberFormat="1" applyFont="1" applyFill="1" applyBorder="1" applyAlignment="1">
      <alignment horizontal="left"/>
    </xf>
    <xf numFmtId="1" fontId="5" fillId="6" borderId="1" xfId="0" applyNumberFormat="1" applyFont="1" applyFill="1" applyBorder="1" applyAlignment="1">
      <alignment horizontal="left"/>
    </xf>
    <xf numFmtId="1" fontId="5" fillId="6" borderId="2" xfId="0" applyNumberFormat="1" applyFont="1" applyFill="1" applyBorder="1" applyAlignment="1">
      <alignment horizontal="left"/>
    </xf>
    <xf numFmtId="1" fontId="5" fillId="6" borderId="3" xfId="1" applyNumberFormat="1" applyFont="1" applyFill="1" applyBorder="1" applyProtection="1">
      <protection locked="0"/>
    </xf>
    <xf numFmtId="1" fontId="5" fillId="6" borderId="4" xfId="1" applyNumberFormat="1" applyFont="1" applyFill="1" applyBorder="1" applyProtection="1">
      <protection locked="0"/>
    </xf>
    <xf numFmtId="1" fontId="6" fillId="6" borderId="4" xfId="1" applyNumberFormat="1" applyFont="1" applyFill="1" applyBorder="1" applyProtection="1"/>
    <xf numFmtId="1" fontId="6" fillId="6" borderId="4" xfId="1" applyNumberFormat="1" applyFont="1" applyFill="1" applyBorder="1" applyProtection="1">
      <protection locked="0"/>
    </xf>
    <xf numFmtId="1" fontId="6" fillId="6" borderId="8" xfId="1" applyNumberFormat="1" applyFont="1" applyFill="1" applyBorder="1" applyProtection="1"/>
    <xf numFmtId="1" fontId="6" fillId="6" borderId="9" xfId="1" applyNumberFormat="1" applyFont="1" applyFill="1" applyBorder="1" applyProtection="1">
      <protection locked="0"/>
    </xf>
    <xf numFmtId="1" fontId="6" fillId="2" borderId="20" xfId="0" quotePrefix="1" applyNumberFormat="1" applyFont="1" applyFill="1" applyBorder="1" applyAlignment="1">
      <alignment horizontal="left"/>
    </xf>
    <xf numFmtId="1" fontId="6" fillId="2" borderId="2" xfId="0" applyNumberFormat="1" applyFont="1" applyFill="1" applyBorder="1" applyAlignment="1">
      <alignment horizontal="left"/>
    </xf>
    <xf numFmtId="1" fontId="15" fillId="2" borderId="2" xfId="0" applyNumberFormat="1" applyFont="1" applyFill="1" applyBorder="1" applyAlignment="1">
      <alignment horizontal="left"/>
    </xf>
    <xf numFmtId="1" fontId="4" fillId="2" borderId="27" xfId="0" applyNumberFormat="1" applyFont="1" applyFill="1" applyBorder="1" applyAlignment="1">
      <alignment horizontal="left"/>
    </xf>
    <xf numFmtId="1" fontId="4" fillId="2" borderId="28" xfId="0" applyNumberFormat="1" applyFont="1" applyFill="1" applyBorder="1" applyAlignment="1">
      <alignment horizontal="left"/>
    </xf>
    <xf numFmtId="1" fontId="4" fillId="2" borderId="29" xfId="0" applyNumberFormat="1" applyFont="1" applyFill="1" applyBorder="1" applyProtection="1">
      <protection locked="0"/>
    </xf>
    <xf numFmtId="1" fontId="4" fillId="2" borderId="30" xfId="0" applyNumberFormat="1" applyFont="1" applyFill="1" applyBorder="1" applyProtection="1">
      <protection locked="0"/>
    </xf>
    <xf numFmtId="1" fontId="4" fillId="2" borderId="31" xfId="0" applyNumberFormat="1" applyFont="1" applyFill="1" applyBorder="1" applyProtection="1">
      <protection locked="0"/>
    </xf>
    <xf numFmtId="1" fontId="4" fillId="2" borderId="32" xfId="0" applyNumberFormat="1" applyFont="1" applyFill="1" applyBorder="1" applyProtection="1">
      <protection locked="0"/>
    </xf>
    <xf numFmtId="1" fontId="4" fillId="6" borderId="32" xfId="0" applyNumberFormat="1" applyFont="1" applyFill="1" applyBorder="1" applyProtection="1">
      <protection locked="0"/>
    </xf>
    <xf numFmtId="1" fontId="4" fillId="2" borderId="33" xfId="0" applyNumberFormat="1" applyFont="1" applyFill="1" applyBorder="1" applyProtection="1">
      <protection locked="0"/>
    </xf>
    <xf numFmtId="1" fontId="4" fillId="2" borderId="30" xfId="0" applyNumberFormat="1" applyFont="1" applyFill="1" applyBorder="1"/>
    <xf numFmtId="1" fontId="4" fillId="2" borderId="34" xfId="0" applyNumberFormat="1" applyFont="1" applyFill="1" applyBorder="1"/>
    <xf numFmtId="1" fontId="4" fillId="2" borderId="35" xfId="0" applyNumberFormat="1" applyFont="1" applyFill="1" applyBorder="1" applyProtection="1">
      <protection locked="0"/>
    </xf>
    <xf numFmtId="1" fontId="4" fillId="6" borderId="31" xfId="0" applyNumberFormat="1" applyFont="1" applyFill="1" applyBorder="1" applyProtection="1">
      <protection locked="0"/>
    </xf>
    <xf numFmtId="1" fontId="4" fillId="6" borderId="33" xfId="0" applyNumberFormat="1" applyFont="1" applyFill="1" applyBorder="1" applyProtection="1">
      <protection locked="0"/>
    </xf>
    <xf numFmtId="1" fontId="4" fillId="6" borderId="37" xfId="0" applyNumberFormat="1" applyFont="1" applyFill="1" applyBorder="1" applyProtection="1">
      <protection locked="0"/>
    </xf>
    <xf numFmtId="1" fontId="4" fillId="2" borderId="3" xfId="0" applyNumberFormat="1" applyFont="1" applyFill="1" applyBorder="1" applyProtection="1">
      <protection locked="0"/>
    </xf>
    <xf numFmtId="1" fontId="4" fillId="2" borderId="4" xfId="0" applyNumberFormat="1" applyFont="1" applyFill="1" applyBorder="1" applyProtection="1">
      <protection locked="0"/>
    </xf>
    <xf numFmtId="1" fontId="4" fillId="2" borderId="5" xfId="0" applyNumberFormat="1" applyFont="1" applyFill="1" applyBorder="1" applyProtection="1">
      <protection locked="0"/>
    </xf>
    <xf numFmtId="1" fontId="4" fillId="2" borderId="6" xfId="0" applyNumberFormat="1" applyFont="1" applyFill="1" applyBorder="1" applyProtection="1">
      <protection locked="0"/>
    </xf>
    <xf numFmtId="1" fontId="4" fillId="6" borderId="6" xfId="0" applyNumberFormat="1" applyFont="1" applyFill="1" applyBorder="1" applyProtection="1">
      <protection locked="0"/>
    </xf>
    <xf numFmtId="1" fontId="4" fillId="2" borderId="7" xfId="0" applyNumberFormat="1" applyFont="1" applyFill="1" applyBorder="1" applyProtection="1">
      <protection locked="0"/>
    </xf>
    <xf numFmtId="1" fontId="4" fillId="2" borderId="4" xfId="0" applyNumberFormat="1" applyFont="1" applyFill="1" applyBorder="1"/>
    <xf numFmtId="1" fontId="4" fillId="2" borderId="8" xfId="0" applyNumberFormat="1" applyFont="1" applyFill="1" applyBorder="1"/>
    <xf numFmtId="1" fontId="4" fillId="2" borderId="9" xfId="0" applyNumberFormat="1" applyFont="1" applyFill="1" applyBorder="1" applyProtection="1">
      <protection locked="0"/>
    </xf>
    <xf numFmtId="1" fontId="4" fillId="6" borderId="5" xfId="0" applyNumberFormat="1" applyFont="1" applyFill="1" applyBorder="1" applyProtection="1">
      <protection locked="0"/>
    </xf>
    <xf numFmtId="1" fontId="4" fillId="6" borderId="7" xfId="0" applyNumberFormat="1" applyFont="1" applyFill="1" applyBorder="1" applyProtection="1">
      <protection locked="0"/>
    </xf>
    <xf numFmtId="1" fontId="4" fillId="6" borderId="19" xfId="0" applyNumberFormat="1" applyFont="1" applyFill="1" applyBorder="1" applyProtection="1">
      <protection locked="0"/>
    </xf>
    <xf numFmtId="1" fontId="6" fillId="2" borderId="1" xfId="0" applyNumberFormat="1" applyFont="1" applyFill="1" applyBorder="1" applyAlignment="1">
      <alignment horizontal="left"/>
    </xf>
    <xf numFmtId="1" fontId="5" fillId="2" borderId="20" xfId="0" quotePrefix="1" applyNumberFormat="1" applyFont="1" applyFill="1" applyBorder="1" applyAlignment="1">
      <alignment horizontal="left"/>
    </xf>
    <xf numFmtId="1" fontId="4" fillId="2" borderId="3" xfId="1" applyNumberFormat="1" applyFont="1" applyFill="1" applyBorder="1" applyProtection="1">
      <protection locked="0"/>
    </xf>
    <xf numFmtId="1" fontId="4" fillId="2" borderId="4" xfId="1" applyNumberFormat="1" applyFont="1" applyFill="1" applyBorder="1" applyProtection="1">
      <protection locked="0"/>
    </xf>
    <xf numFmtId="1" fontId="4" fillId="2" borderId="5" xfId="1" applyNumberFormat="1" applyFont="1" applyFill="1" applyBorder="1" applyProtection="1">
      <protection locked="0"/>
    </xf>
    <xf numFmtId="1" fontId="4" fillId="2" borderId="6" xfId="1" applyNumberFormat="1" applyFont="1" applyFill="1" applyBorder="1" applyProtection="1">
      <protection locked="0"/>
    </xf>
    <xf numFmtId="1" fontId="4" fillId="6" borderId="6" xfId="1" applyNumberFormat="1" applyFont="1" applyFill="1" applyBorder="1" applyProtection="1">
      <protection locked="0"/>
    </xf>
    <xf numFmtId="1" fontId="4" fillId="2" borderId="7" xfId="1" applyNumberFormat="1" applyFont="1" applyFill="1" applyBorder="1" applyProtection="1">
      <protection locked="0"/>
    </xf>
    <xf numFmtId="1" fontId="4" fillId="2" borderId="9" xfId="1" applyNumberFormat="1" applyFont="1" applyFill="1" applyBorder="1" applyProtection="1">
      <protection locked="0"/>
    </xf>
    <xf numFmtId="1" fontId="4" fillId="6" borderId="5" xfId="1" applyNumberFormat="1" applyFont="1" applyFill="1" applyBorder="1" applyProtection="1">
      <protection locked="0"/>
    </xf>
    <xf numFmtId="1" fontId="4" fillId="6" borderId="7" xfId="1" applyNumberFormat="1" applyFont="1" applyFill="1" applyBorder="1" applyProtection="1">
      <protection locked="0"/>
    </xf>
    <xf numFmtId="1" fontId="4" fillId="6" borderId="19" xfId="1" applyNumberFormat="1" applyFont="1" applyFill="1" applyBorder="1" applyProtection="1">
      <protection locked="0"/>
    </xf>
    <xf numFmtId="1" fontId="6" fillId="2" borderId="27" xfId="0" applyNumberFormat="1" applyFont="1" applyFill="1" applyBorder="1"/>
    <xf numFmtId="1" fontId="6" fillId="2" borderId="28" xfId="0" applyNumberFormat="1" applyFont="1" applyFill="1" applyBorder="1"/>
    <xf numFmtId="1" fontId="30" fillId="2" borderId="20" xfId="0" applyNumberFormat="1" applyFont="1" applyFill="1" applyBorder="1" applyAlignment="1">
      <alignment horizontal="center"/>
    </xf>
    <xf numFmtId="1" fontId="5" fillId="2" borderId="1" xfId="0" applyNumberFormat="1" applyFont="1" applyFill="1" applyBorder="1" applyAlignment="1">
      <alignment horizontal="center"/>
    </xf>
    <xf numFmtId="1" fontId="5" fillId="2" borderId="2" xfId="0" applyNumberFormat="1" applyFont="1" applyFill="1" applyBorder="1" applyAlignment="1">
      <alignment horizontal="center"/>
    </xf>
    <xf numFmtId="1" fontId="4" fillId="2" borderId="20" xfId="0" applyNumberFormat="1" applyFont="1" applyFill="1" applyBorder="1"/>
    <xf numFmtId="1" fontId="6" fillId="6" borderId="38" xfId="0" applyNumberFormat="1" applyFont="1" applyFill="1" applyBorder="1" applyAlignment="1">
      <alignment horizontal="left"/>
    </xf>
    <xf numFmtId="1" fontId="6" fillId="6" borderId="39" xfId="0" applyNumberFormat="1" applyFont="1" applyFill="1" applyBorder="1" applyAlignment="1">
      <alignment horizontal="left"/>
    </xf>
    <xf numFmtId="1" fontId="6" fillId="6" borderId="40" xfId="0" applyNumberFormat="1" applyFont="1" applyFill="1" applyBorder="1" applyAlignment="1">
      <alignment horizontal="left"/>
    </xf>
    <xf numFmtId="1" fontId="6" fillId="6" borderId="41" xfId="1" applyNumberFormat="1" applyFont="1" applyFill="1" applyBorder="1" applyProtection="1">
      <protection locked="0"/>
    </xf>
    <xf numFmtId="1" fontId="6" fillId="6" borderId="42" xfId="1" applyNumberFormat="1" applyFont="1" applyFill="1" applyBorder="1" applyProtection="1">
      <protection locked="0"/>
    </xf>
    <xf numFmtId="1" fontId="6" fillId="6" borderId="43" xfId="1" applyNumberFormat="1" applyFont="1" applyFill="1" applyBorder="1" applyProtection="1">
      <protection locked="0"/>
    </xf>
    <xf numFmtId="1" fontId="6" fillId="6" borderId="44" xfId="1" applyNumberFormat="1" applyFont="1" applyFill="1" applyBorder="1" applyProtection="1">
      <protection locked="0"/>
    </xf>
    <xf numFmtId="1" fontId="6" fillId="6" borderId="45" xfId="1" applyNumberFormat="1" applyFont="1" applyFill="1" applyBorder="1" applyProtection="1">
      <protection locked="0"/>
    </xf>
    <xf numFmtId="1" fontId="6" fillId="6" borderId="42" xfId="1" applyNumberFormat="1" applyFont="1" applyFill="1" applyBorder="1" applyProtection="1"/>
    <xf numFmtId="1" fontId="6" fillId="6" borderId="46" xfId="1" applyNumberFormat="1" applyFont="1" applyFill="1" applyBorder="1" applyProtection="1"/>
    <xf numFmtId="1" fontId="6" fillId="6" borderId="47" xfId="1" applyNumberFormat="1" applyFont="1" applyFill="1" applyBorder="1" applyProtection="1">
      <protection locked="0"/>
    </xf>
    <xf numFmtId="1" fontId="6" fillId="6" borderId="48" xfId="1" applyNumberFormat="1" applyFont="1" applyFill="1" applyBorder="1" applyProtection="1">
      <protection locked="0"/>
    </xf>
    <xf numFmtId="1" fontId="4" fillId="2" borderId="38" xfId="0" applyNumberFormat="1" applyFont="1" applyFill="1" applyBorder="1" applyAlignment="1">
      <alignment horizontal="left"/>
    </xf>
    <xf numFmtId="1" fontId="4" fillId="2" borderId="39" xfId="0" applyNumberFormat="1" applyFont="1" applyFill="1" applyBorder="1" applyAlignment="1">
      <alignment horizontal="left"/>
    </xf>
    <xf numFmtId="1" fontId="5" fillId="2" borderId="40" xfId="0" applyNumberFormat="1" applyFont="1" applyFill="1" applyBorder="1" applyAlignment="1">
      <alignment horizontal="left"/>
    </xf>
    <xf numFmtId="1" fontId="4" fillId="2" borderId="41" xfId="1" applyNumberFormat="1" applyFont="1" applyFill="1" applyBorder="1" applyProtection="1">
      <protection locked="0"/>
    </xf>
    <xf numFmtId="1" fontId="4" fillId="2" borderId="42" xfId="1" applyNumberFormat="1" applyFont="1" applyFill="1" applyBorder="1" applyProtection="1">
      <protection locked="0"/>
    </xf>
    <xf numFmtId="1" fontId="4" fillId="2" borderId="43" xfId="1" applyNumberFormat="1" applyFont="1" applyFill="1" applyBorder="1" applyProtection="1">
      <protection locked="0"/>
    </xf>
    <xf numFmtId="1" fontId="4" fillId="2" borderId="44" xfId="1" applyNumberFormat="1" applyFont="1" applyFill="1" applyBorder="1" applyProtection="1">
      <protection locked="0"/>
    </xf>
    <xf numFmtId="1" fontId="4" fillId="6" borderId="44" xfId="1" applyNumberFormat="1" applyFont="1" applyFill="1" applyBorder="1" applyProtection="1">
      <protection locked="0"/>
    </xf>
    <xf numFmtId="1" fontId="4" fillId="2" borderId="45" xfId="1" applyNumberFormat="1" applyFont="1" applyFill="1" applyBorder="1" applyProtection="1">
      <protection locked="0"/>
    </xf>
    <xf numFmtId="1" fontId="4" fillId="2" borderId="42" xfId="1" applyNumberFormat="1" applyFont="1" applyFill="1" applyBorder="1" applyProtection="1"/>
    <xf numFmtId="1" fontId="4" fillId="2" borderId="48" xfId="1" applyNumberFormat="1" applyFont="1" applyFill="1" applyBorder="1" applyProtection="1"/>
    <xf numFmtId="1" fontId="4" fillId="2" borderId="47" xfId="1" applyNumberFormat="1" applyFont="1" applyFill="1" applyBorder="1" applyProtection="1">
      <protection locked="0"/>
    </xf>
    <xf numFmtId="1" fontId="4" fillId="6" borderId="43" xfId="1" applyNumberFormat="1" applyFont="1" applyFill="1" applyBorder="1" applyProtection="1">
      <protection locked="0"/>
    </xf>
    <xf numFmtId="1" fontId="4" fillId="6" borderId="45" xfId="1" applyNumberFormat="1" applyFont="1" applyFill="1" applyBorder="1" applyProtection="1">
      <protection locked="0"/>
    </xf>
    <xf numFmtId="1" fontId="4" fillId="6" borderId="48" xfId="1" applyNumberFormat="1" applyFont="1" applyFill="1" applyBorder="1" applyProtection="1">
      <protection locked="0"/>
    </xf>
    <xf numFmtId="1" fontId="6" fillId="6" borderId="20" xfId="0" applyNumberFormat="1" applyFont="1" applyFill="1" applyBorder="1" applyAlignment="1">
      <alignment horizontal="left"/>
    </xf>
    <xf numFmtId="1" fontId="6" fillId="6" borderId="1" xfId="0" applyNumberFormat="1" applyFont="1" applyFill="1" applyBorder="1" applyAlignment="1">
      <alignment horizontal="left"/>
    </xf>
    <xf numFmtId="1" fontId="6" fillId="6" borderId="2" xfId="0" applyNumberFormat="1" applyFont="1" applyFill="1" applyBorder="1" applyAlignment="1">
      <alignment horizontal="left"/>
    </xf>
    <xf numFmtId="1" fontId="6" fillId="6" borderId="3" xfId="1" applyNumberFormat="1" applyFont="1" applyFill="1" applyBorder="1" applyProtection="1">
      <protection locked="0"/>
    </xf>
    <xf numFmtId="1" fontId="6" fillId="6" borderId="19" xfId="1" applyNumberFormat="1" applyFont="1" applyFill="1" applyBorder="1" applyProtection="1"/>
    <xf numFmtId="1" fontId="4" fillId="2" borderId="49" xfId="0" applyNumberFormat="1" applyFont="1" applyFill="1" applyBorder="1" applyAlignment="1">
      <alignment horizontal="left"/>
    </xf>
    <xf numFmtId="1" fontId="4" fillId="2" borderId="0" xfId="0" applyNumberFormat="1" applyFont="1" applyFill="1" applyAlignment="1">
      <alignment horizontal="left"/>
    </xf>
    <xf numFmtId="1" fontId="5" fillId="2" borderId="50" xfId="0" applyNumberFormat="1" applyFont="1" applyFill="1" applyBorder="1" applyAlignment="1">
      <alignment horizontal="left"/>
    </xf>
    <xf numFmtId="1" fontId="4" fillId="2" borderId="51" xfId="1" applyNumberFormat="1" applyFont="1" applyFill="1" applyBorder="1" applyProtection="1">
      <protection locked="0"/>
    </xf>
    <xf numFmtId="1" fontId="4" fillId="2" borderId="52" xfId="1" applyNumberFormat="1" applyFont="1" applyFill="1" applyBorder="1" applyProtection="1">
      <protection locked="0"/>
    </xf>
    <xf numFmtId="1" fontId="4" fillId="2" borderId="53" xfId="1" applyNumberFormat="1" applyFont="1" applyFill="1" applyBorder="1" applyProtection="1">
      <protection locked="0"/>
    </xf>
    <xf numFmtId="1" fontId="4" fillId="2" borderId="54" xfId="1" applyNumberFormat="1" applyFont="1" applyFill="1" applyBorder="1" applyProtection="1">
      <protection locked="0"/>
    </xf>
    <xf numFmtId="1" fontId="4" fillId="6" borderId="54" xfId="1" applyNumberFormat="1" applyFont="1" applyFill="1" applyBorder="1" applyProtection="1">
      <protection locked="0"/>
    </xf>
    <xf numFmtId="1" fontId="4" fillId="2" borderId="55" xfId="1" applyNumberFormat="1" applyFont="1" applyFill="1" applyBorder="1" applyProtection="1">
      <protection locked="0"/>
    </xf>
    <xf numFmtId="1" fontId="4" fillId="2" borderId="52" xfId="1" applyNumberFormat="1" applyFont="1" applyFill="1" applyBorder="1" applyProtection="1"/>
    <xf numFmtId="1" fontId="4" fillId="2" borderId="56" xfId="1" applyNumberFormat="1" applyFont="1" applyFill="1" applyBorder="1" applyProtection="1"/>
    <xf numFmtId="1" fontId="4" fillId="2" borderId="57" xfId="1" applyNumberFormat="1" applyFont="1" applyFill="1" applyBorder="1" applyProtection="1">
      <protection locked="0"/>
    </xf>
    <xf numFmtId="1" fontId="4" fillId="6" borderId="53" xfId="1" applyNumberFormat="1" applyFont="1" applyFill="1" applyBorder="1" applyProtection="1">
      <protection locked="0"/>
    </xf>
    <xf numFmtId="1" fontId="4" fillId="6" borderId="55" xfId="1" applyNumberFormat="1" applyFont="1" applyFill="1" applyBorder="1" applyProtection="1">
      <protection locked="0"/>
    </xf>
    <xf numFmtId="1" fontId="4" fillId="6" borderId="58" xfId="1" applyNumberFormat="1" applyFont="1" applyFill="1" applyBorder="1" applyProtection="1">
      <protection locked="0"/>
    </xf>
    <xf numFmtId="1" fontId="2" fillId="9" borderId="15" xfId="1" applyNumberFormat="1" applyFont="1" applyFill="1" applyBorder="1" applyProtection="1"/>
    <xf numFmtId="1" fontId="2" fillId="9" borderId="14" xfId="1" applyNumberFormat="1" applyFont="1" applyFill="1" applyBorder="1" applyProtection="1"/>
    <xf numFmtId="1" fontId="2" fillId="9" borderId="16" xfId="1" applyNumberFormat="1" applyFont="1" applyFill="1" applyBorder="1" applyProtection="1"/>
    <xf numFmtId="1" fontId="2" fillId="9" borderId="36" xfId="1" applyNumberFormat="1" applyFont="1" applyFill="1" applyBorder="1" applyProtection="1"/>
    <xf numFmtId="1" fontId="6" fillId="2" borderId="59" xfId="0" applyNumberFormat="1" applyFont="1" applyFill="1" applyBorder="1"/>
    <xf numFmtId="1" fontId="0" fillId="2" borderId="60" xfId="0" applyNumberFormat="1" applyFill="1" applyBorder="1"/>
    <xf numFmtId="1" fontId="1" fillId="2" borderId="61" xfId="0" applyNumberFormat="1" applyFont="1" applyFill="1" applyBorder="1"/>
    <xf numFmtId="1" fontId="16" fillId="2" borderId="62" xfId="0" applyNumberFormat="1" applyFont="1" applyFill="1" applyBorder="1"/>
    <xf numFmtId="1" fontId="31" fillId="2" borderId="2" xfId="0" applyNumberFormat="1" applyFont="1" applyFill="1" applyBorder="1" applyAlignment="1">
      <alignment horizontal="left"/>
    </xf>
    <xf numFmtId="1" fontId="31" fillId="2" borderId="1" xfId="0" applyNumberFormat="1" applyFont="1" applyFill="1" applyBorder="1" applyAlignment="1">
      <alignment horizontal="left"/>
    </xf>
    <xf numFmtId="1" fontId="32" fillId="2" borderId="1" xfId="0" applyNumberFormat="1" applyFont="1" applyFill="1" applyBorder="1" applyAlignment="1">
      <alignment horizontal="left"/>
    </xf>
    <xf numFmtId="0" fontId="32" fillId="2" borderId="2" xfId="0" applyFont="1" applyFill="1" applyBorder="1" applyAlignment="1">
      <alignment horizontal="left"/>
    </xf>
    <xf numFmtId="1" fontId="32" fillId="2" borderId="2" xfId="0" applyNumberFormat="1" applyFont="1" applyFill="1" applyBorder="1" applyAlignment="1">
      <alignment horizontal="left"/>
    </xf>
    <xf numFmtId="1" fontId="31" fillId="2" borderId="1" xfId="0" applyNumberFormat="1" applyFont="1" applyFill="1" applyBorder="1" applyAlignment="1">
      <alignment horizontal="center"/>
    </xf>
    <xf numFmtId="1" fontId="0" fillId="0" borderId="0" xfId="0" applyNumberFormat="1"/>
    <xf numFmtId="1" fontId="1" fillId="10" borderId="63" xfId="0" applyNumberFormat="1" applyFont="1" applyFill="1" applyBorder="1"/>
    <xf numFmtId="1" fontId="1" fillId="10" borderId="64" xfId="0" applyNumberFormat="1" applyFont="1" applyFill="1" applyBorder="1"/>
    <xf numFmtId="1" fontId="4" fillId="11" borderId="64" xfId="1" applyNumberFormat="1" applyFont="1" applyFill="1" applyBorder="1" applyProtection="1"/>
    <xf numFmtId="1" fontId="4" fillId="10" borderId="64" xfId="1" applyNumberFormat="1" applyFont="1" applyFill="1" applyBorder="1" applyProtection="1"/>
    <xf numFmtId="1" fontId="1" fillId="10" borderId="64" xfId="0" applyNumberFormat="1" applyFont="1" applyFill="1" applyBorder="1" applyProtection="1">
      <protection locked="0"/>
    </xf>
    <xf numFmtId="1" fontId="6" fillId="10" borderId="64" xfId="0" applyNumberFormat="1" applyFont="1" applyFill="1" applyBorder="1"/>
    <xf numFmtId="1" fontId="10" fillId="10" borderId="64" xfId="0" applyNumberFormat="1" applyFont="1" applyFill="1" applyBorder="1"/>
    <xf numFmtId="1" fontId="6" fillId="10" borderId="64" xfId="1" applyNumberFormat="1" applyFont="1" applyFill="1" applyBorder="1" applyProtection="1"/>
    <xf numFmtId="1" fontId="1" fillId="10" borderId="64" xfId="1" applyNumberFormat="1" applyFont="1" applyFill="1" applyBorder="1" applyProtection="1"/>
    <xf numFmtId="1" fontId="2" fillId="12" borderId="65" xfId="1" applyNumberFormat="1" applyFont="1" applyFill="1" applyBorder="1" applyProtection="1"/>
    <xf numFmtId="1" fontId="1" fillId="10" borderId="66" xfId="0" applyNumberFormat="1" applyFont="1" applyFill="1" applyBorder="1"/>
    <xf numFmtId="1" fontId="5" fillId="10" borderId="64" xfId="1" applyNumberFormat="1" applyFont="1" applyFill="1" applyBorder="1" applyProtection="1"/>
    <xf numFmtId="1" fontId="11" fillId="10" borderId="64" xfId="1" applyNumberFormat="1" applyFont="1" applyFill="1" applyBorder="1" applyProtection="1"/>
    <xf numFmtId="1" fontId="4" fillId="11" borderId="64" xfId="1" applyNumberFormat="1" applyFont="1" applyFill="1" applyBorder="1" applyAlignment="1" applyProtection="1">
      <alignment horizontal="right"/>
    </xf>
    <xf numFmtId="1" fontId="4" fillId="10" borderId="64" xfId="1" applyNumberFormat="1" applyFont="1" applyFill="1" applyBorder="1" applyAlignment="1" applyProtection="1">
      <alignment horizontal="right"/>
    </xf>
    <xf numFmtId="1" fontId="4" fillId="10" borderId="66" xfId="0" applyNumberFormat="1" applyFont="1" applyFill="1" applyBorder="1"/>
    <xf numFmtId="1" fontId="4" fillId="10" borderId="64" xfId="0" applyNumberFormat="1" applyFont="1" applyFill="1" applyBorder="1"/>
    <xf numFmtId="1" fontId="6" fillId="10" borderId="67" xfId="1" applyNumberFormat="1" applyFont="1" applyFill="1" applyBorder="1" applyProtection="1"/>
    <xf numFmtId="1" fontId="4" fillId="10" borderId="67" xfId="1" applyNumberFormat="1" applyFont="1" applyFill="1" applyBorder="1" applyProtection="1"/>
    <xf numFmtId="1" fontId="4" fillId="11" borderId="68" xfId="1" applyNumberFormat="1" applyFont="1" applyFill="1" applyBorder="1" applyProtection="1"/>
    <xf numFmtId="1" fontId="6" fillId="10" borderId="68" xfId="1" applyNumberFormat="1" applyFont="1" applyFill="1" applyBorder="1" applyProtection="1"/>
    <xf numFmtId="1" fontId="4" fillId="10" borderId="69" xfId="1" applyNumberFormat="1" applyFont="1" applyFill="1" applyBorder="1" applyProtection="1"/>
    <xf numFmtId="1" fontId="2" fillId="13" borderId="65" xfId="1" applyNumberFormat="1" applyFont="1" applyFill="1" applyBorder="1" applyProtection="1"/>
    <xf numFmtId="164" fontId="4" fillId="7" borderId="8" xfId="1" applyNumberFormat="1" applyFont="1" applyFill="1" applyBorder="1" applyAlignment="1" applyProtection="1">
      <alignment horizontal="right"/>
    </xf>
    <xf numFmtId="164" fontId="4" fillId="11" borderId="64" xfId="1" applyNumberFormat="1" applyFont="1" applyFill="1" applyBorder="1" applyAlignment="1" applyProtection="1">
      <alignment horizontal="right"/>
    </xf>
    <xf numFmtId="164" fontId="4" fillId="2" borderId="8" xfId="1" applyNumberFormat="1" applyFont="1" applyFill="1" applyBorder="1" applyAlignment="1" applyProtection="1">
      <alignment horizontal="right"/>
    </xf>
    <xf numFmtId="164" fontId="4" fillId="10" borderId="64" xfId="1" applyNumberFormat="1" applyFont="1" applyFill="1" applyBorder="1" applyAlignment="1" applyProtection="1">
      <alignment horizontal="right"/>
    </xf>
    <xf numFmtId="164" fontId="4" fillId="3" borderId="3" xfId="1" applyNumberFormat="1" applyFont="1" applyFill="1" applyBorder="1" applyAlignment="1" applyProtection="1">
      <alignment horizontal="right"/>
    </xf>
    <xf numFmtId="164" fontId="4" fillId="3" borderId="4" xfId="1" applyNumberFormat="1" applyFont="1" applyFill="1" applyBorder="1" applyAlignment="1" applyProtection="1">
      <alignment horizontal="right"/>
    </xf>
    <xf numFmtId="164" fontId="4" fillId="3" borderId="5" xfId="1" applyNumberFormat="1" applyFont="1" applyFill="1" applyBorder="1" applyAlignment="1" applyProtection="1">
      <alignment horizontal="right"/>
    </xf>
    <xf numFmtId="164" fontId="4" fillId="3" borderId="6" xfId="1" applyNumberFormat="1" applyFont="1" applyFill="1" applyBorder="1" applyAlignment="1" applyProtection="1">
      <alignment horizontal="right"/>
    </xf>
    <xf numFmtId="164" fontId="4" fillId="7" borderId="6" xfId="1" applyNumberFormat="1" applyFont="1" applyFill="1" applyBorder="1" applyAlignment="1" applyProtection="1">
      <alignment horizontal="right"/>
    </xf>
    <xf numFmtId="164" fontId="4" fillId="3" borderId="7" xfId="1" applyNumberFormat="1" applyFont="1" applyFill="1" applyBorder="1" applyAlignment="1" applyProtection="1">
      <alignment horizontal="right"/>
    </xf>
    <xf numFmtId="164" fontId="4" fillId="3" borderId="9" xfId="1" applyNumberFormat="1" applyFont="1" applyFill="1" applyBorder="1" applyAlignment="1" applyProtection="1">
      <alignment horizontal="right"/>
    </xf>
    <xf numFmtId="164" fontId="4" fillId="7" borderId="5" xfId="1" applyNumberFormat="1" applyFont="1" applyFill="1" applyBorder="1" applyAlignment="1" applyProtection="1">
      <alignment horizontal="right"/>
    </xf>
    <xf numFmtId="164" fontId="4" fillId="7" borderId="7" xfId="1" applyNumberFormat="1" applyFont="1" applyFill="1" applyBorder="1" applyAlignment="1" applyProtection="1">
      <alignment horizontal="right"/>
    </xf>
    <xf numFmtId="164" fontId="4" fillId="7" borderId="19" xfId="1" applyNumberFormat="1" applyFont="1" applyFill="1" applyBorder="1" applyAlignment="1" applyProtection="1">
      <alignment horizontal="right"/>
    </xf>
    <xf numFmtId="164" fontId="4" fillId="2" borderId="3" xfId="1" applyNumberFormat="1" applyFont="1" applyFill="1" applyBorder="1" applyAlignment="1" applyProtection="1">
      <alignment horizontal="right"/>
    </xf>
    <xf numFmtId="164" fontId="4" fillId="2" borderId="4" xfId="1" applyNumberFormat="1" applyFont="1" applyFill="1" applyBorder="1" applyAlignment="1" applyProtection="1">
      <alignment horizontal="right"/>
    </xf>
    <xf numFmtId="164" fontId="4" fillId="2" borderId="5" xfId="1" applyNumberFormat="1" applyFont="1" applyFill="1" applyBorder="1" applyAlignment="1" applyProtection="1">
      <alignment horizontal="right"/>
    </xf>
    <xf numFmtId="164" fontId="4" fillId="2" borderId="6" xfId="1" applyNumberFormat="1" applyFont="1" applyFill="1" applyBorder="1" applyAlignment="1" applyProtection="1">
      <alignment horizontal="right"/>
    </xf>
    <xf numFmtId="164" fontId="4" fillId="6" borderId="6" xfId="1" applyNumberFormat="1" applyFont="1" applyFill="1" applyBorder="1" applyAlignment="1" applyProtection="1">
      <alignment horizontal="right"/>
    </xf>
    <xf numFmtId="164" fontId="4" fillId="2" borderId="7" xfId="1" applyNumberFormat="1" applyFont="1" applyFill="1" applyBorder="1" applyAlignment="1" applyProtection="1">
      <alignment horizontal="right"/>
    </xf>
    <xf numFmtId="164" fontId="4" fillId="2" borderId="9" xfId="1" applyNumberFormat="1" applyFont="1" applyFill="1" applyBorder="1" applyAlignment="1" applyProtection="1">
      <alignment horizontal="right"/>
    </xf>
    <xf numFmtId="164" fontId="4" fillId="6" borderId="5" xfId="1" applyNumberFormat="1" applyFont="1" applyFill="1" applyBorder="1" applyAlignment="1" applyProtection="1">
      <alignment horizontal="right"/>
    </xf>
    <xf numFmtId="164" fontId="4" fillId="6" borderId="7" xfId="1" applyNumberFormat="1" applyFont="1" applyFill="1" applyBorder="1" applyAlignment="1" applyProtection="1">
      <alignment horizontal="right"/>
    </xf>
    <xf numFmtId="164" fontId="4" fillId="6" borderId="19" xfId="1" applyNumberFormat="1" applyFont="1" applyFill="1" applyBorder="1" applyAlignment="1" applyProtection="1">
      <alignment horizontal="right"/>
    </xf>
    <xf numFmtId="164" fontId="5" fillId="2" borderId="4" xfId="1" applyNumberFormat="1" applyFont="1" applyFill="1" applyBorder="1" applyAlignment="1" applyProtection="1">
      <alignment horizontal="right"/>
    </xf>
    <xf numFmtId="164" fontId="5" fillId="2" borderId="8" xfId="1" applyNumberFormat="1" applyFont="1" applyFill="1" applyBorder="1" applyAlignment="1" applyProtection="1">
      <alignment horizontal="right"/>
    </xf>
    <xf numFmtId="164" fontId="9" fillId="2" borderId="4" xfId="1" applyNumberFormat="1" applyFont="1" applyFill="1" applyBorder="1" applyAlignment="1" applyProtection="1">
      <alignment horizontal="right"/>
    </xf>
    <xf numFmtId="164" fontId="9" fillId="2" borderId="8" xfId="1" applyNumberFormat="1" applyFont="1" applyFill="1" applyBorder="1" applyAlignment="1" applyProtection="1">
      <alignment horizontal="right"/>
    </xf>
    <xf numFmtId="164" fontId="4" fillId="3" borderId="8" xfId="1" applyNumberFormat="1" applyFont="1" applyFill="1" applyBorder="1" applyAlignment="1" applyProtection="1">
      <alignment horizontal="right"/>
    </xf>
    <xf numFmtId="164" fontId="6" fillId="2" borderId="4" xfId="1" applyNumberFormat="1" applyFont="1" applyFill="1" applyBorder="1" applyAlignment="1" applyProtection="1">
      <alignment horizontal="right"/>
    </xf>
    <xf numFmtId="164" fontId="6" fillId="2" borderId="8" xfId="1" applyNumberFormat="1" applyFont="1" applyFill="1" applyBorder="1" applyAlignment="1" applyProtection="1">
      <alignment horizontal="right"/>
    </xf>
    <xf numFmtId="164" fontId="6" fillId="10" borderId="64" xfId="1" applyNumberFormat="1" applyFont="1" applyFill="1" applyBorder="1" applyAlignment="1" applyProtection="1">
      <alignment horizontal="right"/>
    </xf>
    <xf numFmtId="164" fontId="1" fillId="10" borderId="64" xfId="1" applyNumberFormat="1" applyFont="1" applyFill="1" applyBorder="1" applyAlignment="1" applyProtection="1">
      <alignment horizontal="right"/>
    </xf>
    <xf numFmtId="164" fontId="2" fillId="4" borderId="12" xfId="1" applyNumberFormat="1" applyFont="1" applyFill="1" applyBorder="1" applyAlignment="1" applyProtection="1">
      <alignment horizontal="right"/>
    </xf>
    <xf numFmtId="164" fontId="2" fillId="4" borderId="13" xfId="1" applyNumberFormat="1" applyFont="1" applyFill="1" applyBorder="1" applyAlignment="1" applyProtection="1">
      <alignment horizontal="right"/>
    </xf>
    <xf numFmtId="164" fontId="2" fillId="4" borderId="14" xfId="1" applyNumberFormat="1" applyFont="1" applyFill="1" applyBorder="1" applyAlignment="1" applyProtection="1">
      <alignment horizontal="right"/>
    </xf>
    <xf numFmtId="164" fontId="2" fillId="4" borderId="15" xfId="1" applyNumberFormat="1" applyFont="1" applyFill="1" applyBorder="1" applyAlignment="1" applyProtection="1">
      <alignment horizontal="right"/>
    </xf>
    <xf numFmtId="164" fontId="2" fillId="8" borderId="15" xfId="1" applyNumberFormat="1" applyFont="1" applyFill="1" applyBorder="1" applyAlignment="1" applyProtection="1">
      <alignment horizontal="right"/>
    </xf>
    <xf numFmtId="164" fontId="2" fillId="4" borderId="16" xfId="1" applyNumberFormat="1" applyFont="1" applyFill="1" applyBorder="1" applyAlignment="1" applyProtection="1">
      <alignment horizontal="right"/>
    </xf>
    <xf numFmtId="164" fontId="2" fillId="4" borderId="17" xfId="1" applyNumberFormat="1" applyFont="1" applyFill="1" applyBorder="1" applyAlignment="1" applyProtection="1">
      <alignment horizontal="right"/>
    </xf>
    <xf numFmtId="164" fontId="2" fillId="4" borderId="18" xfId="1" applyNumberFormat="1" applyFont="1" applyFill="1" applyBorder="1" applyAlignment="1" applyProtection="1">
      <alignment horizontal="right"/>
    </xf>
    <xf numFmtId="164" fontId="2" fillId="8" borderId="14" xfId="1" applyNumberFormat="1" applyFont="1" applyFill="1" applyBorder="1" applyAlignment="1" applyProtection="1">
      <alignment horizontal="right"/>
    </xf>
    <xf numFmtId="164" fontId="2" fillId="8" borderId="16" xfId="1" applyNumberFormat="1" applyFont="1" applyFill="1" applyBorder="1" applyAlignment="1" applyProtection="1">
      <alignment horizontal="right"/>
    </xf>
    <xf numFmtId="164" fontId="2" fillId="8" borderId="36" xfId="1" applyNumberFormat="1" applyFont="1" applyFill="1" applyBorder="1" applyAlignment="1" applyProtection="1">
      <alignment horizontal="right"/>
    </xf>
    <xf numFmtId="164" fontId="2" fillId="12" borderId="65" xfId="1" applyNumberFormat="1" applyFont="1" applyFill="1" applyBorder="1" applyAlignment="1" applyProtection="1">
      <alignment horizontal="right"/>
    </xf>
    <xf numFmtId="164" fontId="5" fillId="2" borderId="3" xfId="1" applyNumberFormat="1" applyFont="1" applyFill="1" applyBorder="1" applyAlignment="1" applyProtection="1">
      <alignment horizontal="right"/>
    </xf>
    <xf numFmtId="164" fontId="5" fillId="2" borderId="5" xfId="1" applyNumberFormat="1" applyFont="1" applyFill="1" applyBorder="1" applyAlignment="1" applyProtection="1">
      <alignment horizontal="right"/>
    </xf>
    <xf numFmtId="164" fontId="5" fillId="2" borderId="6" xfId="1" applyNumberFormat="1" applyFont="1" applyFill="1" applyBorder="1" applyAlignment="1" applyProtection="1">
      <alignment horizontal="right"/>
    </xf>
    <xf numFmtId="164" fontId="5" fillId="6" borderId="6" xfId="1" applyNumberFormat="1" applyFont="1" applyFill="1" applyBorder="1" applyAlignment="1" applyProtection="1">
      <alignment horizontal="right"/>
    </xf>
    <xf numFmtId="164" fontId="5" fillId="2" borderId="7" xfId="1" applyNumberFormat="1" applyFont="1" applyFill="1" applyBorder="1" applyAlignment="1" applyProtection="1">
      <alignment horizontal="right"/>
    </xf>
    <xf numFmtId="164" fontId="5" fillId="2" borderId="9" xfId="1" applyNumberFormat="1" applyFont="1" applyFill="1" applyBorder="1" applyAlignment="1" applyProtection="1">
      <alignment horizontal="right"/>
    </xf>
    <xf numFmtId="164" fontId="5" fillId="6" borderId="5" xfId="1" applyNumberFormat="1" applyFont="1" applyFill="1" applyBorder="1" applyAlignment="1" applyProtection="1">
      <alignment horizontal="right"/>
    </xf>
    <xf numFmtId="164" fontId="5" fillId="6" borderId="7" xfId="1" applyNumberFormat="1" applyFont="1" applyFill="1" applyBorder="1" applyAlignment="1" applyProtection="1">
      <alignment horizontal="right"/>
    </xf>
    <xf numFmtId="164" fontId="5" fillId="6" borderId="19" xfId="1" applyNumberFormat="1" applyFont="1" applyFill="1" applyBorder="1" applyAlignment="1" applyProtection="1">
      <alignment horizontal="right"/>
    </xf>
    <xf numFmtId="164" fontId="5" fillId="10" borderId="64" xfId="1" applyNumberFormat="1" applyFont="1" applyFill="1" applyBorder="1" applyAlignment="1" applyProtection="1">
      <alignment horizontal="right"/>
    </xf>
    <xf numFmtId="164" fontId="11" fillId="10" borderId="64" xfId="1" applyNumberFormat="1" applyFont="1" applyFill="1" applyBorder="1" applyAlignment="1" applyProtection="1">
      <alignment horizontal="right"/>
    </xf>
    <xf numFmtId="164" fontId="6" fillId="6" borderId="4" xfId="1" applyNumberFormat="1" applyFont="1" applyFill="1" applyBorder="1" applyAlignment="1" applyProtection="1">
      <alignment horizontal="right"/>
    </xf>
    <xf numFmtId="164" fontId="6" fillId="6" borderId="8" xfId="1" applyNumberFormat="1" applyFont="1" applyFill="1" applyBorder="1" applyAlignment="1" applyProtection="1">
      <alignment horizontal="right"/>
    </xf>
    <xf numFmtId="164" fontId="6" fillId="6" borderId="42" xfId="1" applyNumberFormat="1" applyFont="1" applyFill="1" applyBorder="1" applyAlignment="1" applyProtection="1">
      <alignment horizontal="right"/>
    </xf>
    <xf numFmtId="164" fontId="6" fillId="6" borderId="46" xfId="1" applyNumberFormat="1" applyFont="1" applyFill="1" applyBorder="1" applyAlignment="1" applyProtection="1">
      <alignment horizontal="right"/>
    </xf>
    <xf numFmtId="164" fontId="6" fillId="10" borderId="67" xfId="1" applyNumberFormat="1" applyFont="1" applyFill="1" applyBorder="1" applyAlignment="1" applyProtection="1">
      <alignment horizontal="right"/>
    </xf>
    <xf numFmtId="164" fontId="4" fillId="2" borderId="42" xfId="1" applyNumberFormat="1" applyFont="1" applyFill="1" applyBorder="1" applyAlignment="1" applyProtection="1">
      <alignment horizontal="right"/>
    </xf>
    <xf numFmtId="164" fontId="4" fillId="2" borderId="48" xfId="1" applyNumberFormat="1" applyFont="1" applyFill="1" applyBorder="1" applyAlignment="1" applyProtection="1">
      <alignment horizontal="right"/>
    </xf>
    <xf numFmtId="164" fontId="4" fillId="10" borderId="67" xfId="1" applyNumberFormat="1" applyFont="1" applyFill="1" applyBorder="1" applyAlignment="1" applyProtection="1">
      <alignment horizontal="right"/>
    </xf>
    <xf numFmtId="164" fontId="4" fillId="3" borderId="19" xfId="1" applyNumberFormat="1" applyFont="1" applyFill="1" applyBorder="1" applyAlignment="1" applyProtection="1">
      <alignment horizontal="right"/>
    </xf>
    <xf numFmtId="164" fontId="4" fillId="11" borderId="68" xfId="1" applyNumberFormat="1" applyFont="1" applyFill="1" applyBorder="1" applyAlignment="1" applyProtection="1">
      <alignment horizontal="right"/>
    </xf>
    <xf numFmtId="164" fontId="6" fillId="6" borderId="19" xfId="1" applyNumberFormat="1" applyFont="1" applyFill="1" applyBorder="1" applyAlignment="1" applyProtection="1">
      <alignment horizontal="right"/>
    </xf>
    <xf numFmtId="164" fontId="6" fillId="10" borderId="68" xfId="1" applyNumberFormat="1" applyFont="1" applyFill="1" applyBorder="1" applyAlignment="1" applyProtection="1">
      <alignment horizontal="right"/>
    </xf>
    <xf numFmtId="164" fontId="4" fillId="2" borderId="52" xfId="1" applyNumberFormat="1" applyFont="1" applyFill="1" applyBorder="1" applyAlignment="1" applyProtection="1">
      <alignment horizontal="right"/>
    </xf>
    <xf numFmtId="164" fontId="4" fillId="2" borderId="56" xfId="1" applyNumberFormat="1" applyFont="1" applyFill="1" applyBorder="1" applyAlignment="1" applyProtection="1">
      <alignment horizontal="right"/>
    </xf>
    <xf numFmtId="164" fontId="4" fillId="10" borderId="69" xfId="1" applyNumberFormat="1" applyFont="1" applyFill="1" applyBorder="1" applyAlignment="1" applyProtection="1">
      <alignment horizontal="right"/>
    </xf>
    <xf numFmtId="164" fontId="2" fillId="5" borderId="12" xfId="1" applyNumberFormat="1" applyFont="1" applyFill="1" applyBorder="1" applyAlignment="1" applyProtection="1">
      <alignment horizontal="right"/>
    </xf>
    <xf numFmtId="164" fontId="2" fillId="5" borderId="13" xfId="1" applyNumberFormat="1" applyFont="1" applyFill="1" applyBorder="1" applyAlignment="1" applyProtection="1">
      <alignment horizontal="right"/>
    </xf>
    <xf numFmtId="164" fontId="2" fillId="5" borderId="14" xfId="1" applyNumberFormat="1" applyFont="1" applyFill="1" applyBorder="1" applyAlignment="1" applyProtection="1">
      <alignment horizontal="right"/>
    </xf>
    <xf numFmtId="164" fontId="2" fillId="5" borderId="15" xfId="1" applyNumberFormat="1" applyFont="1" applyFill="1" applyBorder="1" applyAlignment="1" applyProtection="1">
      <alignment horizontal="right"/>
    </xf>
    <xf numFmtId="164" fontId="2" fillId="9" borderId="15" xfId="1" applyNumberFormat="1" applyFont="1" applyFill="1" applyBorder="1" applyAlignment="1" applyProtection="1">
      <alignment horizontal="right"/>
    </xf>
    <xf numFmtId="164" fontId="2" fillId="5" borderId="16" xfId="1" applyNumberFormat="1" applyFont="1" applyFill="1" applyBorder="1" applyAlignment="1" applyProtection="1">
      <alignment horizontal="right"/>
    </xf>
    <xf numFmtId="164" fontId="2" fillId="5" borderId="17" xfId="1" applyNumberFormat="1" applyFont="1" applyFill="1" applyBorder="1" applyAlignment="1" applyProtection="1">
      <alignment horizontal="right"/>
    </xf>
    <xf numFmtId="164" fontId="2" fillId="5" borderId="18" xfId="1" applyNumberFormat="1" applyFont="1" applyFill="1" applyBorder="1" applyAlignment="1" applyProtection="1">
      <alignment horizontal="right"/>
    </xf>
    <xf numFmtId="164" fontId="2" fillId="9" borderId="14" xfId="1" applyNumberFormat="1" applyFont="1" applyFill="1" applyBorder="1" applyAlignment="1" applyProtection="1">
      <alignment horizontal="right"/>
    </xf>
    <xf numFmtId="164" fontId="2" fillId="9" borderId="16" xfId="1" applyNumberFormat="1" applyFont="1" applyFill="1" applyBorder="1" applyAlignment="1" applyProtection="1">
      <alignment horizontal="right"/>
    </xf>
    <xf numFmtId="164" fontId="2" fillId="9" borderId="36" xfId="1" applyNumberFormat="1" applyFont="1" applyFill="1" applyBorder="1" applyAlignment="1" applyProtection="1">
      <alignment horizontal="right"/>
    </xf>
    <xf numFmtId="164" fontId="2" fillId="13" borderId="65" xfId="1" applyNumberFormat="1" applyFont="1" applyFill="1" applyBorder="1" applyAlignment="1" applyProtection="1">
      <alignment horizontal="right"/>
    </xf>
    <xf numFmtId="1" fontId="6" fillId="6" borderId="70" xfId="0" applyNumberFormat="1" applyFont="1" applyFill="1" applyBorder="1"/>
    <xf numFmtId="1" fontId="6" fillId="6" borderId="71" xfId="0" applyNumberFormat="1" applyFont="1" applyFill="1" applyBorder="1"/>
    <xf numFmtId="1" fontId="4" fillId="7" borderId="71" xfId="1" applyNumberFormat="1" applyFont="1" applyFill="1" applyBorder="1" applyProtection="1"/>
    <xf numFmtId="1" fontId="4" fillId="6" borderId="71" xfId="1" applyNumberFormat="1" applyFont="1" applyFill="1" applyBorder="1" applyProtection="1"/>
    <xf numFmtId="1" fontId="6" fillId="6" borderId="71" xfId="0" applyNumberFormat="1" applyFont="1" applyFill="1" applyBorder="1" applyProtection="1">
      <protection locked="0"/>
    </xf>
    <xf numFmtId="1" fontId="6" fillId="6" borderId="71" xfId="1" applyNumberFormat="1" applyFont="1" applyFill="1" applyBorder="1" applyProtection="1">
      <protection locked="0"/>
    </xf>
    <xf numFmtId="1" fontId="10" fillId="6" borderId="71" xfId="0" applyNumberFormat="1" applyFont="1" applyFill="1" applyBorder="1" applyProtection="1">
      <protection locked="0"/>
    </xf>
    <xf numFmtId="1" fontId="10" fillId="6" borderId="71" xfId="1" applyNumberFormat="1" applyFont="1" applyFill="1" applyBorder="1" applyProtection="1">
      <protection locked="0"/>
    </xf>
    <xf numFmtId="1" fontId="4" fillId="7" borderId="71" xfId="1" applyNumberFormat="1" applyFont="1" applyFill="1" applyBorder="1" applyProtection="1">
      <protection locked="0"/>
    </xf>
    <xf numFmtId="1" fontId="2" fillId="8" borderId="72" xfId="1" applyNumberFormat="1" applyFont="1" applyFill="1" applyBorder="1" applyProtection="1"/>
    <xf numFmtId="1" fontId="6" fillId="6" borderId="70" xfId="0" applyNumberFormat="1" applyFont="1" applyFill="1" applyBorder="1" applyProtection="1">
      <protection locked="0"/>
    </xf>
    <xf numFmtId="1" fontId="5" fillId="6" borderId="71" xfId="1" applyNumberFormat="1" applyFont="1" applyFill="1" applyBorder="1" applyProtection="1"/>
    <xf numFmtId="1" fontId="5" fillId="6" borderId="71" xfId="1" applyNumberFormat="1" applyFont="1" applyFill="1" applyBorder="1" applyProtection="1">
      <protection locked="0"/>
    </xf>
    <xf numFmtId="1" fontId="4" fillId="7" borderId="71" xfId="0" applyNumberFormat="1" applyFont="1" applyFill="1" applyBorder="1" applyAlignment="1">
      <alignment horizontal="right"/>
    </xf>
    <xf numFmtId="1" fontId="4" fillId="6" borderId="71" xfId="0" applyNumberFormat="1" applyFont="1" applyFill="1" applyBorder="1" applyAlignment="1">
      <alignment horizontal="right"/>
    </xf>
    <xf numFmtId="1" fontId="4" fillId="6" borderId="70" xfId="0" applyNumberFormat="1" applyFont="1" applyFill="1" applyBorder="1" applyProtection="1">
      <protection locked="0"/>
    </xf>
    <xf numFmtId="1" fontId="4" fillId="6" borderId="71" xfId="0" applyNumberFormat="1" applyFont="1" applyFill="1" applyBorder="1" applyProtection="1">
      <protection locked="0"/>
    </xf>
    <xf numFmtId="1" fontId="4" fillId="6" borderId="71" xfId="1" applyNumberFormat="1" applyFont="1" applyFill="1" applyBorder="1" applyProtection="1">
      <protection locked="0"/>
    </xf>
    <xf numFmtId="1" fontId="6" fillId="6" borderId="73" xfId="1" applyNumberFormat="1" applyFont="1" applyFill="1" applyBorder="1" applyProtection="1">
      <protection locked="0"/>
    </xf>
    <xf numFmtId="1" fontId="4" fillId="6" borderId="73" xfId="1" applyNumberFormat="1" applyFont="1" applyFill="1" applyBorder="1" applyProtection="1">
      <protection locked="0"/>
    </xf>
    <xf numFmtId="1" fontId="4" fillId="6" borderId="74" xfId="1" applyNumberFormat="1" applyFont="1" applyFill="1" applyBorder="1" applyProtection="1">
      <protection locked="0"/>
    </xf>
    <xf numFmtId="1" fontId="2" fillId="9" borderId="72" xfId="1" applyNumberFormat="1" applyFont="1" applyFill="1" applyBorder="1" applyProtection="1"/>
    <xf numFmtId="1" fontId="4" fillId="7" borderId="1" xfId="1" applyNumberFormat="1" applyFont="1" applyFill="1" applyBorder="1" applyProtection="1"/>
    <xf numFmtId="1" fontId="4" fillId="6" borderId="1" xfId="1" applyNumberFormat="1" applyFont="1" applyFill="1" applyBorder="1" applyProtection="1"/>
    <xf numFmtId="1" fontId="6" fillId="6" borderId="1" xfId="0" applyNumberFormat="1" applyFont="1" applyFill="1" applyBorder="1" applyProtection="1">
      <protection locked="0"/>
    </xf>
    <xf numFmtId="1" fontId="6" fillId="6" borderId="1" xfId="1" applyNumberFormat="1" applyFont="1" applyFill="1" applyBorder="1" applyProtection="1">
      <protection locked="0"/>
    </xf>
    <xf numFmtId="1" fontId="10" fillId="6" borderId="1" xfId="0" applyNumberFormat="1" applyFont="1" applyFill="1" applyBorder="1" applyProtection="1">
      <protection locked="0"/>
    </xf>
    <xf numFmtId="1" fontId="10" fillId="6" borderId="1" xfId="1" applyNumberFormat="1" applyFont="1" applyFill="1" applyBorder="1" applyProtection="1">
      <protection locked="0"/>
    </xf>
    <xf numFmtId="1" fontId="4" fillId="7" borderId="1" xfId="1" applyNumberFormat="1" applyFont="1" applyFill="1" applyBorder="1" applyProtection="1">
      <protection locked="0"/>
    </xf>
    <xf numFmtId="1" fontId="2" fillId="8" borderId="10" xfId="1" applyNumberFormat="1" applyFont="1" applyFill="1" applyBorder="1" applyProtection="1"/>
    <xf numFmtId="1" fontId="5" fillId="6" borderId="1" xfId="1" applyNumberFormat="1" applyFont="1" applyFill="1" applyBorder="1" applyProtection="1"/>
    <xf numFmtId="1" fontId="5" fillId="6" borderId="1" xfId="1" applyNumberFormat="1" applyFont="1" applyFill="1" applyBorder="1" applyProtection="1">
      <protection locked="0"/>
    </xf>
    <xf numFmtId="1" fontId="4" fillId="7" borderId="1" xfId="1" applyNumberFormat="1" applyFont="1" applyFill="1" applyBorder="1" applyAlignment="1" applyProtection="1">
      <alignment horizontal="right"/>
      <protection locked="0"/>
    </xf>
    <xf numFmtId="1" fontId="4" fillId="6" borderId="1" xfId="1" applyNumberFormat="1" applyFont="1" applyFill="1" applyBorder="1" applyAlignment="1" applyProtection="1">
      <alignment horizontal="right"/>
      <protection locked="0"/>
    </xf>
    <xf numFmtId="1" fontId="4" fillId="6" borderId="27" xfId="0" applyNumberFormat="1" applyFont="1" applyFill="1" applyBorder="1" applyProtection="1">
      <protection locked="0"/>
    </xf>
    <xf numFmtId="1" fontId="4" fillId="6" borderId="1" xfId="0" applyNumberFormat="1" applyFont="1" applyFill="1" applyBorder="1" applyProtection="1">
      <protection locked="0"/>
    </xf>
    <xf numFmtId="1" fontId="4" fillId="6" borderId="1" xfId="1" applyNumberFormat="1" applyFont="1" applyFill="1" applyBorder="1" applyProtection="1">
      <protection locked="0"/>
    </xf>
    <xf numFmtId="1" fontId="6" fillId="6" borderId="39" xfId="1" applyNumberFormat="1" applyFont="1" applyFill="1" applyBorder="1" applyProtection="1">
      <protection locked="0"/>
    </xf>
    <xf numFmtId="1" fontId="4" fillId="6" borderId="39" xfId="1" applyNumberFormat="1" applyFont="1" applyFill="1" applyBorder="1" applyProtection="1">
      <protection locked="0"/>
    </xf>
    <xf numFmtId="1" fontId="4" fillId="6" borderId="0" xfId="1" applyNumberFormat="1" applyFont="1" applyFill="1" applyBorder="1" applyProtection="1">
      <protection locked="0"/>
    </xf>
    <xf numFmtId="1" fontId="2" fillId="9" borderId="10" xfId="1" applyNumberFormat="1" applyFont="1" applyFill="1" applyBorder="1" applyProtection="1"/>
    <xf numFmtId="1" fontId="5" fillId="6" borderId="75" xfId="0" applyNumberFormat="1" applyFont="1" applyFill="1" applyBorder="1" applyAlignment="1">
      <alignment horizontal="center" vertical="center" wrapText="1"/>
    </xf>
    <xf numFmtId="1" fontId="0" fillId="6" borderId="27" xfId="0" applyNumberFormat="1" applyFill="1" applyBorder="1"/>
    <xf numFmtId="1" fontId="0" fillId="6" borderId="1" xfId="0" applyNumberFormat="1" applyFill="1" applyBorder="1"/>
    <xf numFmtId="1" fontId="0" fillId="6" borderId="1" xfId="0" applyNumberFormat="1" applyFill="1" applyBorder="1" applyProtection="1">
      <protection locked="0"/>
    </xf>
    <xf numFmtId="1" fontId="1" fillId="6" borderId="1" xfId="1" applyNumberFormat="1" applyFont="1" applyFill="1" applyBorder="1" applyProtection="1">
      <protection locked="0"/>
    </xf>
    <xf numFmtId="1" fontId="0" fillId="6" borderId="27" xfId="0" applyNumberFormat="1" applyFill="1" applyBorder="1" applyProtection="1">
      <protection locked="0"/>
    </xf>
    <xf numFmtId="1" fontId="5" fillId="6" borderId="76" xfId="0" applyNumberFormat="1" applyFont="1" applyFill="1" applyBorder="1" applyAlignment="1">
      <alignment horizontal="center" vertical="center" wrapText="1"/>
    </xf>
    <xf numFmtId="1" fontId="17" fillId="2" borderId="77" xfId="0" applyNumberFormat="1" applyFont="1" applyFill="1" applyBorder="1"/>
    <xf numFmtId="1" fontId="17" fillId="2" borderId="78" xfId="0" applyNumberFormat="1" applyFont="1" applyFill="1" applyBorder="1"/>
    <xf numFmtId="0" fontId="17" fillId="0" borderId="0" xfId="0" applyFont="1"/>
    <xf numFmtId="164" fontId="4" fillId="6" borderId="71" xfId="1" applyNumberFormat="1" applyFont="1" applyFill="1" applyBorder="1" applyAlignment="1" applyProtection="1">
      <alignment horizontal="right"/>
    </xf>
    <xf numFmtId="1" fontId="5" fillId="6" borderId="1" xfId="0" applyNumberFormat="1" applyFont="1" applyFill="1" applyBorder="1" applyProtection="1">
      <protection locked="0"/>
    </xf>
    <xf numFmtId="1" fontId="5" fillId="6" borderId="5" xfId="0" applyNumberFormat="1" applyFont="1" applyFill="1" applyBorder="1" applyProtection="1">
      <protection locked="0"/>
    </xf>
    <xf numFmtId="1" fontId="6" fillId="2" borderId="34" xfId="0" applyNumberFormat="1" applyFont="1" applyFill="1" applyBorder="1" applyProtection="1">
      <protection locked="0"/>
    </xf>
    <xf numFmtId="1" fontId="6" fillId="2" borderId="8" xfId="0" applyNumberFormat="1" applyFont="1" applyFill="1" applyBorder="1" applyProtection="1">
      <protection locked="0"/>
    </xf>
    <xf numFmtId="1" fontId="4" fillId="2" borderId="8" xfId="0" applyNumberFormat="1" applyFont="1" applyFill="1" applyBorder="1" applyAlignment="1" applyProtection="1">
      <alignment horizontal="right"/>
      <protection locked="0"/>
    </xf>
    <xf numFmtId="1" fontId="6" fillId="2" borderId="8" xfId="1" applyNumberFormat="1" applyFont="1" applyFill="1" applyBorder="1" applyProtection="1">
      <protection locked="0"/>
    </xf>
    <xf numFmtId="1" fontId="10" fillId="2" borderId="8" xfId="0" applyNumberFormat="1" applyFont="1" applyFill="1" applyBorder="1" applyProtection="1">
      <protection locked="0"/>
    </xf>
    <xf numFmtId="1" fontId="10" fillId="2" borderId="8" xfId="1" applyNumberFormat="1" applyFont="1" applyFill="1" applyBorder="1" applyProtection="1">
      <protection locked="0"/>
    </xf>
    <xf numFmtId="1" fontId="4" fillId="3" borderId="8" xfId="1" applyNumberFormat="1" applyFont="1" applyFill="1" applyBorder="1" applyProtection="1">
      <protection locked="0"/>
    </xf>
    <xf numFmtId="1" fontId="4" fillId="2" borderId="8" xfId="1" applyNumberFormat="1" applyFont="1" applyFill="1" applyBorder="1" applyProtection="1">
      <protection locked="0"/>
    </xf>
    <xf numFmtId="1" fontId="4" fillId="3" borderId="5" xfId="0" applyNumberFormat="1" applyFont="1" applyFill="1" applyBorder="1" applyAlignment="1" applyProtection="1">
      <alignment horizontal="right"/>
      <protection locked="0"/>
    </xf>
    <xf numFmtId="1" fontId="4" fillId="2" borderId="5" xfId="0" applyNumberFormat="1" applyFont="1" applyFill="1" applyBorder="1" applyAlignment="1" applyProtection="1">
      <alignment horizontal="right"/>
      <protection locked="0"/>
    </xf>
    <xf numFmtId="1" fontId="5" fillId="2" borderId="8" xfId="1" applyNumberFormat="1" applyFont="1" applyFill="1" applyBorder="1" applyProtection="1">
      <protection locked="0"/>
    </xf>
    <xf numFmtId="1" fontId="4" fillId="7" borderId="3" xfId="0" applyNumberFormat="1" applyFont="1" applyFill="1" applyBorder="1" applyAlignment="1" applyProtection="1">
      <alignment horizontal="right"/>
      <protection locked="0"/>
    </xf>
    <xf numFmtId="1" fontId="4" fillId="7" borderId="4" xfId="0" applyNumberFormat="1" applyFont="1" applyFill="1" applyBorder="1" applyAlignment="1" applyProtection="1">
      <alignment horizontal="right"/>
      <protection locked="0"/>
    </xf>
    <xf numFmtId="1" fontId="4" fillId="7" borderId="5" xfId="0" applyNumberFormat="1" applyFont="1" applyFill="1" applyBorder="1" applyAlignment="1" applyProtection="1">
      <alignment horizontal="right"/>
      <protection locked="0"/>
    </xf>
    <xf numFmtId="1" fontId="4" fillId="7" borderId="6" xfId="0" applyNumberFormat="1" applyFont="1" applyFill="1" applyBorder="1" applyAlignment="1" applyProtection="1">
      <alignment horizontal="right"/>
      <protection locked="0"/>
    </xf>
    <xf numFmtId="1" fontId="4" fillId="7" borderId="7" xfId="0" applyNumberFormat="1" applyFont="1" applyFill="1" applyBorder="1" applyAlignment="1" applyProtection="1">
      <alignment horizontal="right"/>
      <protection locked="0"/>
    </xf>
    <xf numFmtId="1" fontId="4" fillId="7" borderId="8" xfId="1" applyNumberFormat="1" applyFont="1" applyFill="1" applyBorder="1" applyAlignment="1" applyProtection="1">
      <alignment horizontal="right"/>
      <protection locked="0"/>
    </xf>
    <xf numFmtId="1" fontId="4" fillId="2" borderId="3" xfId="0" applyNumberFormat="1" applyFont="1" applyFill="1" applyBorder="1" applyAlignment="1" applyProtection="1">
      <alignment horizontal="right"/>
      <protection locked="0"/>
    </xf>
    <xf numFmtId="1" fontId="4" fillId="2" borderId="4" xfId="0" applyNumberFormat="1" applyFont="1" applyFill="1" applyBorder="1" applyAlignment="1" applyProtection="1">
      <alignment horizontal="right"/>
      <protection locked="0"/>
    </xf>
    <xf numFmtId="1" fontId="4" fillId="2" borderId="6" xfId="0" applyNumberFormat="1" applyFont="1" applyFill="1" applyBorder="1" applyAlignment="1" applyProtection="1">
      <alignment horizontal="right"/>
      <protection locked="0"/>
    </xf>
    <xf numFmtId="1" fontId="4" fillId="6" borderId="6" xfId="0" applyNumberFormat="1" applyFont="1" applyFill="1" applyBorder="1" applyAlignment="1" applyProtection="1">
      <alignment horizontal="right"/>
      <protection locked="0"/>
    </xf>
    <xf numFmtId="1" fontId="4" fillId="6" borderId="71" xfId="0" applyNumberFormat="1" applyFont="1" applyFill="1" applyBorder="1" applyAlignment="1" applyProtection="1">
      <alignment horizontal="right"/>
      <protection locked="0"/>
    </xf>
    <xf numFmtId="1" fontId="4" fillId="2" borderId="7" xfId="0" applyNumberFormat="1" applyFont="1" applyFill="1" applyBorder="1" applyAlignment="1" applyProtection="1">
      <alignment horizontal="right"/>
      <protection locked="0"/>
    </xf>
    <xf numFmtId="1" fontId="4" fillId="2" borderId="8" xfId="1" applyNumberFormat="1" applyFont="1" applyFill="1" applyBorder="1" applyAlignment="1" applyProtection="1">
      <alignment horizontal="right"/>
      <protection locked="0"/>
    </xf>
    <xf numFmtId="1" fontId="4" fillId="6" borderId="5" xfId="0" applyNumberFormat="1" applyFont="1" applyFill="1" applyBorder="1" applyAlignment="1" applyProtection="1">
      <alignment horizontal="right"/>
      <protection locked="0"/>
    </xf>
    <xf numFmtId="1" fontId="4" fillId="6" borderId="1" xfId="0" applyNumberFormat="1" applyFont="1" applyFill="1" applyBorder="1" applyAlignment="1" applyProtection="1">
      <alignment horizontal="right"/>
      <protection locked="0"/>
    </xf>
    <xf numFmtId="1" fontId="6" fillId="6" borderId="8" xfId="1" applyNumberFormat="1" applyFont="1" applyFill="1" applyBorder="1" applyProtection="1">
      <protection locked="0"/>
    </xf>
    <xf numFmtId="1" fontId="4" fillId="2" borderId="34" xfId="0" applyNumberFormat="1" applyFont="1" applyFill="1" applyBorder="1" applyProtection="1">
      <protection locked="0"/>
    </xf>
    <xf numFmtId="1" fontId="4" fillId="2" borderId="8" xfId="0" applyNumberFormat="1" applyFont="1" applyFill="1" applyBorder="1" applyProtection="1">
      <protection locked="0"/>
    </xf>
    <xf numFmtId="1" fontId="6" fillId="6" borderId="46" xfId="1" applyNumberFormat="1" applyFont="1" applyFill="1" applyBorder="1" applyProtection="1">
      <protection locked="0"/>
    </xf>
    <xf numFmtId="1" fontId="4" fillId="2" borderId="48" xfId="1" applyNumberFormat="1" applyFont="1" applyFill="1" applyBorder="1" applyProtection="1">
      <protection locked="0"/>
    </xf>
    <xf numFmtId="1" fontId="4" fillId="3" borderId="19" xfId="1" applyNumberFormat="1" applyFont="1" applyFill="1" applyBorder="1" applyProtection="1">
      <protection locked="0"/>
    </xf>
    <xf numFmtId="1" fontId="6" fillId="2" borderId="59" xfId="0" applyNumberFormat="1" applyFont="1" applyFill="1" applyBorder="1" applyProtection="1">
      <protection locked="0"/>
    </xf>
    <xf numFmtId="1" fontId="0" fillId="2" borderId="60" xfId="0" applyNumberFormat="1" applyFill="1" applyBorder="1" applyProtection="1">
      <protection locked="0"/>
    </xf>
    <xf numFmtId="1" fontId="16" fillId="2" borderId="62" xfId="0" applyNumberFormat="1" applyFont="1" applyFill="1" applyBorder="1" applyProtection="1">
      <protection locked="0"/>
    </xf>
    <xf numFmtId="1" fontId="17" fillId="2" borderId="77" xfId="0" applyNumberFormat="1" applyFont="1" applyFill="1" applyBorder="1" applyProtection="1">
      <protection locked="0"/>
    </xf>
    <xf numFmtId="164" fontId="9" fillId="2" borderId="3" xfId="1" applyNumberFormat="1" applyFont="1" applyFill="1" applyBorder="1" applyAlignment="1" applyProtection="1">
      <alignment horizontal="right"/>
    </xf>
    <xf numFmtId="164" fontId="9" fillId="2" borderId="5" xfId="1" applyNumberFormat="1" applyFont="1" applyFill="1" applyBorder="1" applyAlignment="1" applyProtection="1">
      <alignment horizontal="right"/>
    </xf>
    <xf numFmtId="164" fontId="9" fillId="2" borderId="6" xfId="1" applyNumberFormat="1" applyFont="1" applyFill="1" applyBorder="1" applyAlignment="1" applyProtection="1">
      <alignment horizontal="right"/>
    </xf>
    <xf numFmtId="164" fontId="9" fillId="6" borderId="6" xfId="1" applyNumberFormat="1" applyFont="1" applyFill="1" applyBorder="1" applyAlignment="1" applyProtection="1">
      <alignment horizontal="right"/>
    </xf>
    <xf numFmtId="164" fontId="9" fillId="2" borderId="7" xfId="1" applyNumberFormat="1" applyFont="1" applyFill="1" applyBorder="1" applyAlignment="1" applyProtection="1">
      <alignment horizontal="right"/>
    </xf>
    <xf numFmtId="164" fontId="9" fillId="2" borderId="9" xfId="1" applyNumberFormat="1" applyFont="1" applyFill="1" applyBorder="1" applyAlignment="1" applyProtection="1">
      <alignment horizontal="right"/>
    </xf>
    <xf numFmtId="164" fontId="9" fillId="6" borderId="5" xfId="1" applyNumberFormat="1" applyFont="1" applyFill="1" applyBorder="1" applyAlignment="1" applyProtection="1">
      <alignment horizontal="right"/>
    </xf>
    <xf numFmtId="164" fontId="9" fillId="6" borderId="7" xfId="1" applyNumberFormat="1" applyFont="1" applyFill="1" applyBorder="1" applyAlignment="1" applyProtection="1">
      <alignment horizontal="right"/>
    </xf>
    <xf numFmtId="164" fontId="6" fillId="2" borderId="3" xfId="1" applyNumberFormat="1" applyFont="1" applyFill="1" applyBorder="1" applyAlignment="1" applyProtection="1">
      <alignment horizontal="right"/>
    </xf>
    <xf numFmtId="164" fontId="6" fillId="2" borderId="5" xfId="1" applyNumberFormat="1" applyFont="1" applyFill="1" applyBorder="1" applyAlignment="1" applyProtection="1">
      <alignment horizontal="right"/>
    </xf>
    <xf numFmtId="164" fontId="6" fillId="2" borderId="6" xfId="1" applyNumberFormat="1" applyFont="1" applyFill="1" applyBorder="1" applyAlignment="1" applyProtection="1">
      <alignment horizontal="right"/>
    </xf>
    <xf numFmtId="164" fontId="6" fillId="6" borderId="6" xfId="1" applyNumberFormat="1" applyFont="1" applyFill="1" applyBorder="1" applyAlignment="1" applyProtection="1">
      <alignment horizontal="right"/>
    </xf>
    <xf numFmtId="164" fontId="6" fillId="2" borderId="7" xfId="1" applyNumberFormat="1" applyFont="1" applyFill="1" applyBorder="1" applyAlignment="1" applyProtection="1">
      <alignment horizontal="right"/>
    </xf>
    <xf numFmtId="164" fontId="6" fillId="2" borderId="9" xfId="1" applyNumberFormat="1" applyFont="1" applyFill="1" applyBorder="1" applyAlignment="1" applyProtection="1">
      <alignment horizontal="right"/>
    </xf>
    <xf numFmtId="164" fontId="6" fillId="6" borderId="5" xfId="1" applyNumberFormat="1" applyFont="1" applyFill="1" applyBorder="1" applyAlignment="1" applyProtection="1">
      <alignment horizontal="right"/>
    </xf>
    <xf numFmtId="164" fontId="6" fillId="6" borderId="7" xfId="1" applyNumberFormat="1" applyFont="1" applyFill="1" applyBorder="1" applyAlignment="1" applyProtection="1">
      <alignment horizontal="right"/>
    </xf>
    <xf numFmtId="164" fontId="0" fillId="2" borderId="9" xfId="1" applyNumberFormat="1" applyFont="1" applyFill="1" applyBorder="1" applyAlignment="1" applyProtection="1">
      <alignment horizontal="right"/>
    </xf>
    <xf numFmtId="164" fontId="1" fillId="6" borderId="5" xfId="1" applyNumberFormat="1" applyFont="1" applyFill="1" applyBorder="1" applyAlignment="1" applyProtection="1">
      <alignment horizontal="right"/>
    </xf>
    <xf numFmtId="164" fontId="1" fillId="6" borderId="7" xfId="1" applyNumberFormat="1" applyFont="1" applyFill="1" applyBorder="1" applyAlignment="1" applyProtection="1">
      <alignment horizontal="right"/>
    </xf>
    <xf numFmtId="164" fontId="1" fillId="6" borderId="6" xfId="1" applyNumberFormat="1" applyFont="1" applyFill="1" applyBorder="1" applyAlignment="1" applyProtection="1">
      <alignment horizontal="right"/>
    </xf>
    <xf numFmtId="164" fontId="0" fillId="2" borderId="4" xfId="1" applyNumberFormat="1" applyFont="1" applyFill="1" applyBorder="1" applyAlignment="1" applyProtection="1">
      <alignment horizontal="right"/>
    </xf>
    <xf numFmtId="164" fontId="6" fillId="6" borderId="71" xfId="1" applyNumberFormat="1" applyFont="1" applyFill="1" applyBorder="1" applyAlignment="1" applyProtection="1">
      <alignment horizontal="right"/>
    </xf>
    <xf numFmtId="164" fontId="6" fillId="2" borderId="3" xfId="1" quotePrefix="1" applyNumberFormat="1" applyFont="1" applyFill="1" applyBorder="1" applyAlignment="1" applyProtection="1">
      <alignment horizontal="right"/>
    </xf>
    <xf numFmtId="164" fontId="1" fillId="6" borderId="19" xfId="1" applyNumberFormat="1" applyFont="1" applyFill="1" applyBorder="1" applyAlignment="1" applyProtection="1">
      <alignment horizontal="right"/>
    </xf>
    <xf numFmtId="164" fontId="4" fillId="7" borderId="4" xfId="1" applyNumberFormat="1" applyFont="1" applyFill="1" applyBorder="1" applyAlignment="1" applyProtection="1">
      <alignment horizontal="right"/>
    </xf>
    <xf numFmtId="164" fontId="4" fillId="7" borderId="9" xfId="1" applyNumberFormat="1" applyFont="1" applyFill="1" applyBorder="1" applyAlignment="1" applyProtection="1">
      <alignment horizontal="right"/>
    </xf>
    <xf numFmtId="164" fontId="6" fillId="6" borderId="3" xfId="1" applyNumberFormat="1" applyFont="1" applyFill="1" applyBorder="1" applyAlignment="1" applyProtection="1">
      <alignment horizontal="right"/>
    </xf>
    <xf numFmtId="164" fontId="6" fillId="6" borderId="9" xfId="1" applyNumberFormat="1" applyFont="1" applyFill="1" applyBorder="1" applyAlignment="1" applyProtection="1">
      <alignment horizontal="right"/>
    </xf>
    <xf numFmtId="164" fontId="5" fillId="6" borderId="71" xfId="1" applyNumberFormat="1" applyFont="1" applyFill="1" applyBorder="1" applyAlignment="1" applyProtection="1">
      <alignment horizontal="right"/>
    </xf>
    <xf numFmtId="164" fontId="6" fillId="6" borderId="41" xfId="1" applyNumberFormat="1" applyFont="1" applyFill="1" applyBorder="1" applyAlignment="1" applyProtection="1">
      <alignment horizontal="right"/>
    </xf>
    <xf numFmtId="164" fontId="6" fillId="6" borderId="43" xfId="1" applyNumberFormat="1" applyFont="1" applyFill="1" applyBorder="1" applyAlignment="1" applyProtection="1">
      <alignment horizontal="right"/>
    </xf>
    <xf numFmtId="164" fontId="6" fillId="6" borderId="44" xfId="1" applyNumberFormat="1" applyFont="1" applyFill="1" applyBorder="1" applyAlignment="1" applyProtection="1">
      <alignment horizontal="right"/>
    </xf>
    <xf numFmtId="164" fontId="6" fillId="6" borderId="45" xfId="1" applyNumberFormat="1" applyFont="1" applyFill="1" applyBorder="1" applyAlignment="1" applyProtection="1">
      <alignment horizontal="right"/>
    </xf>
    <xf numFmtId="164" fontId="6" fillId="6" borderId="47" xfId="1" applyNumberFormat="1" applyFont="1" applyFill="1" applyBorder="1" applyAlignment="1" applyProtection="1">
      <alignment horizontal="right"/>
    </xf>
    <xf numFmtId="164" fontId="6" fillId="6" borderId="48" xfId="1" applyNumberFormat="1" applyFont="1" applyFill="1" applyBorder="1" applyAlignment="1" applyProtection="1">
      <alignment horizontal="right"/>
    </xf>
    <xf numFmtId="164" fontId="4" fillId="2" borderId="41" xfId="1" applyNumberFormat="1" applyFont="1" applyFill="1" applyBorder="1" applyAlignment="1" applyProtection="1">
      <alignment horizontal="right"/>
    </xf>
    <xf numFmtId="164" fontId="4" fillId="2" borderId="43" xfId="1" applyNumberFormat="1" applyFont="1" applyFill="1" applyBorder="1" applyAlignment="1" applyProtection="1">
      <alignment horizontal="right"/>
    </xf>
    <xf numFmtId="164" fontId="4" fillId="2" borderId="44" xfId="1" applyNumberFormat="1" applyFont="1" applyFill="1" applyBorder="1" applyAlignment="1" applyProtection="1">
      <alignment horizontal="right"/>
    </xf>
    <xf numFmtId="164" fontId="4" fillId="6" borderId="44" xfId="1" applyNumberFormat="1" applyFont="1" applyFill="1" applyBorder="1" applyAlignment="1" applyProtection="1">
      <alignment horizontal="right"/>
    </xf>
    <xf numFmtId="164" fontId="4" fillId="6" borderId="73" xfId="1" applyNumberFormat="1" applyFont="1" applyFill="1" applyBorder="1" applyAlignment="1" applyProtection="1">
      <alignment horizontal="right"/>
    </xf>
    <xf numFmtId="164" fontId="4" fillId="2" borderId="45" xfId="1" applyNumberFormat="1" applyFont="1" applyFill="1" applyBorder="1" applyAlignment="1" applyProtection="1">
      <alignment horizontal="right"/>
    </xf>
    <xf numFmtId="164" fontId="4" fillId="2" borderId="47" xfId="1" applyNumberFormat="1" applyFont="1" applyFill="1" applyBorder="1" applyAlignment="1" applyProtection="1">
      <alignment horizontal="right"/>
    </xf>
    <xf numFmtId="164" fontId="4" fillId="6" borderId="43" xfId="1" applyNumberFormat="1" applyFont="1" applyFill="1" applyBorder="1" applyAlignment="1" applyProtection="1">
      <alignment horizontal="right"/>
    </xf>
    <xf numFmtId="164" fontId="4" fillId="6" borderId="45" xfId="1" applyNumberFormat="1" applyFont="1" applyFill="1" applyBorder="1" applyAlignment="1" applyProtection="1">
      <alignment horizontal="right"/>
    </xf>
    <xf numFmtId="164" fontId="4" fillId="6" borderId="48" xfId="1" applyNumberFormat="1" applyFont="1" applyFill="1" applyBorder="1" applyAlignment="1" applyProtection="1">
      <alignment horizontal="right"/>
    </xf>
    <xf numFmtId="164" fontId="4" fillId="2" borderId="51" xfId="1" applyNumberFormat="1" applyFont="1" applyFill="1" applyBorder="1" applyAlignment="1" applyProtection="1">
      <alignment horizontal="right"/>
    </xf>
    <xf numFmtId="164" fontId="4" fillId="2" borderId="53" xfId="1" applyNumberFormat="1" applyFont="1" applyFill="1" applyBorder="1" applyAlignment="1" applyProtection="1">
      <alignment horizontal="right"/>
    </xf>
    <xf numFmtId="164" fontId="4" fillId="2" borderId="54" xfId="1" applyNumberFormat="1" applyFont="1" applyFill="1" applyBorder="1" applyAlignment="1" applyProtection="1">
      <alignment horizontal="right"/>
    </xf>
    <xf numFmtId="164" fontId="4" fillId="6" borderId="54" xfId="1" applyNumberFormat="1" applyFont="1" applyFill="1" applyBorder="1" applyAlignment="1" applyProtection="1">
      <alignment horizontal="right"/>
    </xf>
    <xf numFmtId="164" fontId="4" fillId="6" borderId="74" xfId="1" applyNumberFormat="1" applyFont="1" applyFill="1" applyBorder="1" applyAlignment="1" applyProtection="1">
      <alignment horizontal="right"/>
    </xf>
    <xf numFmtId="164" fontId="4" fillId="2" borderId="55" xfId="1" applyNumberFormat="1" applyFont="1" applyFill="1" applyBorder="1" applyAlignment="1" applyProtection="1">
      <alignment horizontal="right"/>
    </xf>
    <xf numFmtId="164" fontId="4" fillId="2" borderId="57" xfId="1" applyNumberFormat="1" applyFont="1" applyFill="1" applyBorder="1" applyAlignment="1" applyProtection="1">
      <alignment horizontal="right"/>
    </xf>
    <xf numFmtId="164" fontId="4" fillId="6" borderId="53" xfId="1" applyNumberFormat="1" applyFont="1" applyFill="1" applyBorder="1" applyAlignment="1" applyProtection="1">
      <alignment horizontal="right"/>
    </xf>
    <xf numFmtId="164" fontId="4" fillId="6" borderId="55" xfId="1" applyNumberFormat="1" applyFont="1" applyFill="1" applyBorder="1" applyAlignment="1" applyProtection="1">
      <alignment horizontal="right"/>
    </xf>
    <xf numFmtId="164" fontId="4" fillId="6" borderId="58" xfId="1" applyNumberFormat="1" applyFont="1" applyFill="1" applyBorder="1" applyAlignment="1" applyProtection="1">
      <alignment horizontal="right"/>
    </xf>
    <xf numFmtId="1" fontId="6" fillId="14" borderId="3" xfId="0" applyNumberFormat="1" applyFont="1" applyFill="1" applyBorder="1" applyProtection="1">
      <protection locked="0"/>
    </xf>
    <xf numFmtId="0" fontId="0" fillId="0" borderId="0" xfId="0" applyProtection="1">
      <protection locked="0"/>
    </xf>
    <xf numFmtId="0" fontId="2" fillId="0" borderId="0" xfId="0" applyFont="1" applyProtection="1">
      <protection locked="0"/>
    </xf>
    <xf numFmtId="0" fontId="1" fillId="0" borderId="0" xfId="0" applyFont="1" applyProtection="1">
      <protection locked="0"/>
    </xf>
    <xf numFmtId="1" fontId="0" fillId="0" borderId="0" xfId="0" applyNumberFormat="1" applyProtection="1">
      <protection locked="0"/>
    </xf>
    <xf numFmtId="0" fontId="11" fillId="0" borderId="0" xfId="0" applyFont="1" applyProtection="1">
      <protection locked="0"/>
    </xf>
    <xf numFmtId="0" fontId="12" fillId="0" borderId="0" xfId="0" applyFont="1" applyProtection="1">
      <protection locked="0"/>
    </xf>
    <xf numFmtId="1" fontId="12" fillId="0" borderId="0" xfId="0" applyNumberFormat="1" applyFont="1"/>
    <xf numFmtId="0" fontId="6" fillId="0" borderId="0" xfId="0" applyFont="1" applyProtection="1">
      <protection locked="0"/>
    </xf>
    <xf numFmtId="0" fontId="15" fillId="0" borderId="0" xfId="0" applyFont="1" applyProtection="1">
      <protection locked="0"/>
    </xf>
    <xf numFmtId="0" fontId="4" fillId="0" borderId="0" xfId="0" applyFont="1" applyProtection="1">
      <protection locked="0"/>
    </xf>
    <xf numFmtId="1" fontId="4" fillId="0" borderId="0" xfId="0" applyNumberFormat="1" applyFont="1"/>
    <xf numFmtId="0" fontId="17" fillId="0" borderId="0" xfId="0" applyFont="1" applyProtection="1">
      <protection locked="0"/>
    </xf>
    <xf numFmtId="1" fontId="6" fillId="14" borderId="4" xfId="0" applyNumberFormat="1" applyFont="1" applyFill="1" applyBorder="1" applyProtection="1">
      <protection locked="0"/>
    </xf>
    <xf numFmtId="1" fontId="6" fillId="14" borderId="4" xfId="1" applyNumberFormat="1" applyFont="1" applyFill="1" applyBorder="1" applyProtection="1">
      <protection locked="0"/>
    </xf>
    <xf numFmtId="0" fontId="33" fillId="0" borderId="0" xfId="0" applyFont="1" applyProtection="1">
      <protection locked="0"/>
    </xf>
    <xf numFmtId="3" fontId="34" fillId="0" borderId="0" xfId="0" applyNumberFormat="1" applyFont="1"/>
    <xf numFmtId="3" fontId="0" fillId="0" borderId="0" xfId="0" applyNumberFormat="1" applyProtection="1">
      <protection locked="0"/>
    </xf>
    <xf numFmtId="1" fontId="5" fillId="15" borderId="75" xfId="0" applyNumberFormat="1" applyFont="1" applyFill="1" applyBorder="1" applyAlignment="1">
      <alignment horizontal="center" vertical="center" wrapText="1"/>
    </xf>
    <xf numFmtId="1" fontId="12" fillId="0" borderId="0" xfId="0" applyNumberFormat="1" applyFont="1" applyProtection="1">
      <protection locked="0"/>
    </xf>
    <xf numFmtId="1" fontId="0" fillId="2" borderId="20" xfId="0" applyNumberFormat="1" applyFill="1" applyBorder="1" applyAlignment="1">
      <alignment horizontal="left"/>
    </xf>
    <xf numFmtId="1" fontId="2" fillId="0" borderId="0" xfId="0" applyNumberFormat="1" applyFont="1" applyProtection="1">
      <protection locked="0"/>
    </xf>
    <xf numFmtId="1" fontId="11" fillId="0" borderId="0" xfId="0" applyNumberFormat="1" applyFont="1" applyProtection="1">
      <protection locked="0"/>
    </xf>
    <xf numFmtId="1" fontId="4" fillId="0" borderId="0" xfId="0" applyNumberFormat="1" applyFont="1" applyProtection="1">
      <protection locked="0"/>
    </xf>
    <xf numFmtId="164" fontId="1" fillId="10" borderId="63" xfId="0" applyNumberFormat="1" applyFont="1" applyFill="1" applyBorder="1" applyAlignment="1">
      <alignment horizontal="right"/>
    </xf>
    <xf numFmtId="164" fontId="1" fillId="10" borderId="64" xfId="0" applyNumberFormat="1" applyFont="1" applyFill="1" applyBorder="1" applyAlignment="1">
      <alignment horizontal="right"/>
    </xf>
    <xf numFmtId="164" fontId="6" fillId="10" borderId="64" xfId="0" applyNumberFormat="1" applyFont="1" applyFill="1" applyBorder="1" applyAlignment="1">
      <alignment horizontal="right"/>
    </xf>
    <xf numFmtId="164" fontId="5" fillId="10" borderId="64" xfId="0" applyNumberFormat="1" applyFont="1" applyFill="1" applyBorder="1" applyAlignment="1">
      <alignment horizontal="right"/>
    </xf>
    <xf numFmtId="164" fontId="10" fillId="10" borderId="64" xfId="0" applyNumberFormat="1" applyFont="1" applyFill="1" applyBorder="1" applyAlignment="1">
      <alignment horizontal="right"/>
    </xf>
    <xf numFmtId="164" fontId="9" fillId="10" borderId="64" xfId="0" applyNumberFormat="1" applyFont="1" applyFill="1" applyBorder="1" applyAlignment="1">
      <alignment horizontal="right"/>
    </xf>
    <xf numFmtId="164" fontId="1" fillId="10" borderId="66" xfId="0" applyNumberFormat="1" applyFont="1" applyFill="1" applyBorder="1" applyAlignment="1">
      <alignment horizontal="right"/>
    </xf>
    <xf numFmtId="164" fontId="4" fillId="10" borderId="66" xfId="0" applyNumberFormat="1" applyFont="1" applyFill="1" applyBorder="1" applyAlignment="1">
      <alignment horizontal="right"/>
    </xf>
    <xf numFmtId="164" fontId="4" fillId="10" borderId="64" xfId="0" applyNumberFormat="1" applyFont="1" applyFill="1" applyBorder="1" applyAlignment="1">
      <alignment horizontal="right"/>
    </xf>
    <xf numFmtId="164" fontId="6" fillId="2" borderId="29" xfId="0" applyNumberFormat="1" applyFont="1" applyFill="1" applyBorder="1" applyAlignment="1">
      <alignment horizontal="right"/>
    </xf>
    <xf numFmtId="164" fontId="6" fillId="2" borderId="30" xfId="0" applyNumberFormat="1" applyFont="1" applyFill="1" applyBorder="1" applyAlignment="1">
      <alignment horizontal="right"/>
    </xf>
    <xf numFmtId="164" fontId="6" fillId="2" borderId="31" xfId="0" applyNumberFormat="1" applyFont="1" applyFill="1" applyBorder="1" applyAlignment="1">
      <alignment horizontal="right"/>
    </xf>
    <xf numFmtId="164" fontId="6" fillId="2" borderId="32" xfId="0" applyNumberFormat="1" applyFont="1" applyFill="1" applyBorder="1" applyAlignment="1">
      <alignment horizontal="right"/>
    </xf>
    <xf numFmtId="164" fontId="6" fillId="6" borderId="32" xfId="0" applyNumberFormat="1" applyFont="1" applyFill="1" applyBorder="1" applyAlignment="1">
      <alignment horizontal="right"/>
    </xf>
    <xf numFmtId="164" fontId="6" fillId="6" borderId="70" xfId="0" applyNumberFormat="1" applyFont="1" applyFill="1" applyBorder="1" applyAlignment="1">
      <alignment horizontal="right"/>
    </xf>
    <xf numFmtId="164" fontId="6" fillId="2" borderId="33" xfId="0" applyNumberFormat="1" applyFont="1" applyFill="1" applyBorder="1" applyAlignment="1">
      <alignment horizontal="right"/>
    </xf>
    <xf numFmtId="164" fontId="6" fillId="2" borderId="34" xfId="0" applyNumberFormat="1" applyFont="1" applyFill="1" applyBorder="1" applyAlignment="1">
      <alignment horizontal="right"/>
    </xf>
    <xf numFmtId="164" fontId="0" fillId="2" borderId="35" xfId="0" applyNumberFormat="1" applyFill="1" applyBorder="1" applyAlignment="1">
      <alignment horizontal="right"/>
    </xf>
    <xf numFmtId="164" fontId="0" fillId="6" borderId="31" xfId="0" applyNumberFormat="1" applyFill="1" applyBorder="1" applyAlignment="1">
      <alignment horizontal="right"/>
    </xf>
    <xf numFmtId="164" fontId="0" fillId="6" borderId="27" xfId="0" applyNumberFormat="1" applyFill="1" applyBorder="1" applyAlignment="1">
      <alignment horizontal="right"/>
    </xf>
    <xf numFmtId="164" fontId="0" fillId="6" borderId="33" xfId="0" applyNumberFormat="1" applyFill="1" applyBorder="1" applyAlignment="1">
      <alignment horizontal="right"/>
    </xf>
    <xf numFmtId="164" fontId="0" fillId="2" borderId="30" xfId="0" applyNumberFormat="1" applyFill="1" applyBorder="1" applyAlignment="1">
      <alignment horizontal="right"/>
    </xf>
    <xf numFmtId="164" fontId="0" fillId="6" borderId="32" xfId="0" applyNumberFormat="1" applyFill="1" applyBorder="1" applyAlignment="1">
      <alignment horizontal="right"/>
    </xf>
    <xf numFmtId="164" fontId="0" fillId="6" borderId="34" xfId="0" applyNumberFormat="1" applyFill="1" applyBorder="1" applyAlignment="1">
      <alignment horizontal="right"/>
    </xf>
    <xf numFmtId="164" fontId="6" fillId="2" borderId="3" xfId="0" applyNumberFormat="1" applyFont="1" applyFill="1" applyBorder="1" applyAlignment="1">
      <alignment horizontal="right"/>
    </xf>
    <xf numFmtId="164" fontId="6" fillId="2" borderId="4" xfId="0" applyNumberFormat="1" applyFont="1" applyFill="1" applyBorder="1" applyAlignment="1">
      <alignment horizontal="right"/>
    </xf>
    <xf numFmtId="164" fontId="6" fillId="2" borderId="5" xfId="0" applyNumberFormat="1" applyFont="1" applyFill="1" applyBorder="1" applyAlignment="1">
      <alignment horizontal="right"/>
    </xf>
    <xf numFmtId="164" fontId="6" fillId="2" borderId="6" xfId="0" applyNumberFormat="1" applyFont="1" applyFill="1" applyBorder="1" applyAlignment="1">
      <alignment horizontal="right"/>
    </xf>
    <xf numFmtId="164" fontId="6" fillId="6" borderId="6" xfId="0" applyNumberFormat="1" applyFont="1" applyFill="1" applyBorder="1" applyAlignment="1">
      <alignment horizontal="right"/>
    </xf>
    <xf numFmtId="164" fontId="6" fillId="6" borderId="71" xfId="0" applyNumberFormat="1" applyFont="1" applyFill="1" applyBorder="1" applyAlignment="1">
      <alignment horizontal="right"/>
    </xf>
    <xf numFmtId="164" fontId="6" fillId="2" borderId="7" xfId="0" applyNumberFormat="1" applyFont="1" applyFill="1" applyBorder="1" applyAlignment="1">
      <alignment horizontal="right"/>
    </xf>
    <xf numFmtId="164" fontId="6" fillId="2" borderId="8" xfId="0" applyNumberFormat="1" applyFont="1" applyFill="1" applyBorder="1" applyAlignment="1">
      <alignment horizontal="right"/>
    </xf>
    <xf numFmtId="164" fontId="0" fillId="2" borderId="9" xfId="0" applyNumberFormat="1" applyFill="1" applyBorder="1" applyAlignment="1">
      <alignment horizontal="right"/>
    </xf>
    <xf numFmtId="164" fontId="0" fillId="6" borderId="5" xfId="0" applyNumberFormat="1" applyFill="1" applyBorder="1" applyAlignment="1">
      <alignment horizontal="right"/>
    </xf>
    <xf numFmtId="164" fontId="0" fillId="6" borderId="1" xfId="0" applyNumberFormat="1" applyFill="1" applyBorder="1" applyAlignment="1">
      <alignment horizontal="right"/>
    </xf>
    <xf numFmtId="164" fontId="0" fillId="6" borderId="7" xfId="0" applyNumberFormat="1" applyFill="1" applyBorder="1" applyAlignment="1">
      <alignment horizontal="right"/>
    </xf>
    <xf numFmtId="164" fontId="0" fillId="2" borderId="4" xfId="0" applyNumberFormat="1" applyFill="1" applyBorder="1" applyAlignment="1">
      <alignment horizontal="right"/>
    </xf>
    <xf numFmtId="164" fontId="0" fillId="6" borderId="6" xfId="0" applyNumberFormat="1" applyFill="1" applyBorder="1" applyAlignment="1">
      <alignment horizontal="right"/>
    </xf>
    <xf numFmtId="164" fontId="0" fillId="6" borderId="19" xfId="0" applyNumberFormat="1" applyFill="1" applyBorder="1" applyAlignment="1">
      <alignment horizontal="right"/>
    </xf>
    <xf numFmtId="164" fontId="4" fillId="3" borderId="8" xfId="0" applyNumberFormat="1" applyFont="1" applyFill="1" applyBorder="1" applyAlignment="1">
      <alignment horizontal="right"/>
    </xf>
    <xf numFmtId="164" fontId="4" fillId="2" borderId="8" xfId="0" applyNumberFormat="1" applyFont="1" applyFill="1" applyBorder="1" applyAlignment="1">
      <alignment horizontal="right"/>
    </xf>
    <xf numFmtId="164" fontId="6" fillId="6" borderId="5" xfId="0" applyNumberFormat="1" applyFont="1" applyFill="1" applyBorder="1" applyAlignment="1">
      <alignment horizontal="right"/>
    </xf>
    <xf numFmtId="164" fontId="6" fillId="6" borderId="7" xfId="0" applyNumberFormat="1" applyFont="1" applyFill="1" applyBorder="1" applyAlignment="1">
      <alignment horizontal="right"/>
    </xf>
    <xf numFmtId="164" fontId="6" fillId="6" borderId="19" xfId="0" applyNumberFormat="1" applyFont="1" applyFill="1" applyBorder="1" applyAlignment="1">
      <alignment horizontal="right"/>
    </xf>
    <xf numFmtId="164" fontId="6" fillId="2" borderId="9" xfId="0" applyNumberFormat="1" applyFont="1" applyFill="1" applyBorder="1" applyAlignment="1">
      <alignment horizontal="right"/>
    </xf>
    <xf numFmtId="164" fontId="5" fillId="2" borderId="4" xfId="0" applyNumberFormat="1" applyFont="1" applyFill="1" applyBorder="1" applyAlignment="1">
      <alignment horizontal="right"/>
    </xf>
    <xf numFmtId="164" fontId="5" fillId="6" borderId="19" xfId="0" applyNumberFormat="1" applyFont="1" applyFill="1" applyBorder="1" applyAlignment="1">
      <alignment horizontal="right"/>
    </xf>
    <xf numFmtId="164" fontId="10" fillId="2" borderId="3" xfId="0" applyNumberFormat="1" applyFont="1" applyFill="1" applyBorder="1" applyAlignment="1">
      <alignment horizontal="right"/>
    </xf>
    <xf numFmtId="164" fontId="10" fillId="2" borderId="4" xfId="0" applyNumberFormat="1" applyFont="1" applyFill="1" applyBorder="1" applyAlignment="1">
      <alignment horizontal="right"/>
    </xf>
    <xf numFmtId="164" fontId="10" fillId="2" borderId="5" xfId="0" applyNumberFormat="1" applyFont="1" applyFill="1" applyBorder="1" applyAlignment="1">
      <alignment horizontal="right"/>
    </xf>
    <xf numFmtId="164" fontId="10" fillId="2" borderId="6" xfId="0" applyNumberFormat="1" applyFont="1" applyFill="1" applyBorder="1" applyAlignment="1">
      <alignment horizontal="right"/>
    </xf>
    <xf numFmtId="164" fontId="10" fillId="6" borderId="6" xfId="0" applyNumberFormat="1" applyFont="1" applyFill="1" applyBorder="1" applyAlignment="1">
      <alignment horizontal="right"/>
    </xf>
    <xf numFmtId="164" fontId="10" fillId="6" borderId="71" xfId="0" applyNumberFormat="1" applyFont="1" applyFill="1" applyBorder="1" applyAlignment="1">
      <alignment horizontal="right"/>
    </xf>
    <xf numFmtId="164" fontId="10" fillId="2" borderId="7" xfId="0" applyNumberFormat="1" applyFont="1" applyFill="1" applyBorder="1" applyAlignment="1">
      <alignment horizontal="right"/>
    </xf>
    <xf numFmtId="164" fontId="10" fillId="2" borderId="8" xfId="0" applyNumberFormat="1" applyFont="1" applyFill="1" applyBorder="1" applyAlignment="1">
      <alignment horizontal="right"/>
    </xf>
    <xf numFmtId="164" fontId="10" fillId="2" borderId="9" xfId="0" applyNumberFormat="1" applyFont="1" applyFill="1" applyBorder="1" applyAlignment="1">
      <alignment horizontal="right"/>
    </xf>
    <xf numFmtId="164" fontId="10" fillId="6" borderId="5" xfId="0" applyNumberFormat="1" applyFont="1" applyFill="1" applyBorder="1" applyAlignment="1">
      <alignment horizontal="right"/>
    </xf>
    <xf numFmtId="164" fontId="10" fillId="6" borderId="7" xfId="0" applyNumberFormat="1" applyFont="1" applyFill="1" applyBorder="1" applyAlignment="1">
      <alignment horizontal="right"/>
    </xf>
    <xf numFmtId="164" fontId="10" fillId="6" borderId="19" xfId="0" applyNumberFormat="1" applyFont="1" applyFill="1" applyBorder="1" applyAlignment="1">
      <alignment horizontal="right"/>
    </xf>
    <xf numFmtId="164" fontId="9" fillId="2" borderId="4" xfId="0" applyNumberFormat="1" applyFont="1" applyFill="1" applyBorder="1" applyAlignment="1">
      <alignment horizontal="right"/>
    </xf>
    <xf numFmtId="164" fontId="9" fillId="6" borderId="19" xfId="0" applyNumberFormat="1" applyFont="1" applyFill="1" applyBorder="1" applyAlignment="1">
      <alignment horizontal="right"/>
    </xf>
    <xf numFmtId="164" fontId="0" fillId="6" borderId="37" xfId="0" applyNumberFormat="1" applyFill="1" applyBorder="1" applyAlignment="1">
      <alignment horizontal="right"/>
    </xf>
    <xf numFmtId="164" fontId="4" fillId="3" borderId="5" xfId="0" applyNumberFormat="1" applyFont="1" applyFill="1" applyBorder="1" applyAlignment="1">
      <alignment horizontal="right"/>
    </xf>
    <xf numFmtId="164" fontId="4" fillId="2" borderId="5" xfId="0" applyNumberFormat="1" applyFont="1" applyFill="1" applyBorder="1" applyAlignment="1">
      <alignment horizontal="right"/>
    </xf>
    <xf numFmtId="164" fontId="4" fillId="7" borderId="3" xfId="0" applyNumberFormat="1" applyFont="1" applyFill="1" applyBorder="1" applyAlignment="1">
      <alignment horizontal="right"/>
    </xf>
    <xf numFmtId="164" fontId="4" fillId="7" borderId="4" xfId="0" applyNumberFormat="1" applyFont="1" applyFill="1" applyBorder="1" applyAlignment="1">
      <alignment horizontal="right"/>
    </xf>
    <xf numFmtId="164" fontId="4" fillId="7" borderId="5" xfId="0" applyNumberFormat="1" applyFont="1" applyFill="1" applyBorder="1" applyAlignment="1">
      <alignment horizontal="right"/>
    </xf>
    <xf numFmtId="164" fontId="4" fillId="7" borderId="6" xfId="0" applyNumberFormat="1" applyFont="1" applyFill="1" applyBorder="1" applyAlignment="1">
      <alignment horizontal="right"/>
    </xf>
    <xf numFmtId="164" fontId="4" fillId="7" borderId="7" xfId="0" applyNumberFormat="1" applyFont="1" applyFill="1" applyBorder="1" applyAlignment="1">
      <alignment horizontal="right"/>
    </xf>
    <xf numFmtId="164" fontId="4" fillId="2" borderId="3" xfId="0" applyNumberFormat="1" applyFont="1" applyFill="1" applyBorder="1" applyAlignment="1">
      <alignment horizontal="right"/>
    </xf>
    <xf numFmtId="164" fontId="4" fillId="2" borderId="4" xfId="0" applyNumberFormat="1" applyFont="1" applyFill="1" applyBorder="1" applyAlignment="1">
      <alignment horizontal="right"/>
    </xf>
    <xf numFmtId="164" fontId="4" fillId="2" borderId="6" xfId="0" applyNumberFormat="1" applyFont="1" applyFill="1" applyBorder="1" applyAlignment="1">
      <alignment horizontal="right"/>
    </xf>
    <xf numFmtId="164" fontId="4" fillId="6" borderId="6" xfId="0" applyNumberFormat="1" applyFont="1" applyFill="1" applyBorder="1" applyAlignment="1">
      <alignment horizontal="right"/>
    </xf>
    <xf numFmtId="164" fontId="4" fillId="6" borderId="71" xfId="0" applyNumberFormat="1" applyFont="1" applyFill="1" applyBorder="1" applyAlignment="1">
      <alignment horizontal="right"/>
    </xf>
    <xf numFmtId="164" fontId="4" fillId="2" borderId="7" xfId="0" applyNumberFormat="1" applyFont="1" applyFill="1" applyBorder="1" applyAlignment="1">
      <alignment horizontal="right"/>
    </xf>
    <xf numFmtId="164" fontId="4" fillId="2" borderId="29" xfId="0" applyNumberFormat="1" applyFont="1" applyFill="1" applyBorder="1" applyAlignment="1">
      <alignment horizontal="right"/>
    </xf>
    <xf numFmtId="164" fontId="4" fillId="2" borderId="30" xfId="0" applyNumberFormat="1" applyFont="1" applyFill="1" applyBorder="1" applyAlignment="1">
      <alignment horizontal="right"/>
    </xf>
    <xf numFmtId="164" fontId="4" fillId="2" borderId="31" xfId="0" applyNumberFormat="1" applyFont="1" applyFill="1" applyBorder="1" applyAlignment="1">
      <alignment horizontal="right"/>
    </xf>
    <xf numFmtId="164" fontId="4" fillId="2" borderId="32" xfId="0" applyNumberFormat="1" applyFont="1" applyFill="1" applyBorder="1" applyAlignment="1">
      <alignment horizontal="right"/>
    </xf>
    <xf numFmtId="164" fontId="4" fillId="6" borderId="32" xfId="0" applyNumberFormat="1" applyFont="1" applyFill="1" applyBorder="1" applyAlignment="1">
      <alignment horizontal="right"/>
    </xf>
    <xf numFmtId="164" fontId="4" fillId="6" borderId="70" xfId="0" applyNumberFormat="1" applyFont="1" applyFill="1" applyBorder="1" applyAlignment="1">
      <alignment horizontal="right"/>
    </xf>
    <xf numFmtId="164" fontId="4" fillId="2" borderId="33" xfId="0" applyNumberFormat="1" applyFont="1" applyFill="1" applyBorder="1" applyAlignment="1">
      <alignment horizontal="right"/>
    </xf>
    <xf numFmtId="164" fontId="4" fillId="2" borderId="34" xfId="0" applyNumberFormat="1" applyFont="1" applyFill="1" applyBorder="1" applyAlignment="1">
      <alignment horizontal="right"/>
    </xf>
    <xf numFmtId="164" fontId="4" fillId="2" borderId="35" xfId="0" applyNumberFormat="1" applyFont="1" applyFill="1" applyBorder="1" applyAlignment="1">
      <alignment horizontal="right"/>
    </xf>
    <xf numFmtId="164" fontId="4" fillId="6" borderId="31" xfId="0" applyNumberFormat="1" applyFont="1" applyFill="1" applyBorder="1" applyAlignment="1">
      <alignment horizontal="right"/>
    </xf>
    <xf numFmtId="164" fontId="4" fillId="6" borderId="33" xfId="0" applyNumberFormat="1" applyFont="1" applyFill="1" applyBorder="1" applyAlignment="1">
      <alignment horizontal="right"/>
    </xf>
    <xf numFmtId="164" fontId="4" fillId="6" borderId="37" xfId="0" applyNumberFormat="1" applyFont="1" applyFill="1" applyBorder="1" applyAlignment="1">
      <alignment horizontal="right"/>
    </xf>
    <xf numFmtId="164" fontId="4" fillId="2" borderId="9" xfId="0" applyNumberFormat="1" applyFont="1" applyFill="1" applyBorder="1" applyAlignment="1">
      <alignment horizontal="right"/>
    </xf>
    <xf numFmtId="164" fontId="4" fillId="6" borderId="5" xfId="0" applyNumberFormat="1" applyFont="1" applyFill="1" applyBorder="1" applyAlignment="1">
      <alignment horizontal="right"/>
    </xf>
    <xf numFmtId="164" fontId="4" fillId="6" borderId="7" xfId="0" applyNumberFormat="1" applyFont="1" applyFill="1" applyBorder="1" applyAlignment="1">
      <alignment horizontal="right"/>
    </xf>
    <xf numFmtId="164" fontId="4" fillId="6" borderId="19" xfId="0" applyNumberFormat="1" applyFont="1" applyFill="1" applyBorder="1" applyAlignment="1">
      <alignment horizontal="right"/>
    </xf>
    <xf numFmtId="1" fontId="0" fillId="2" borderId="77" xfId="0" applyNumberFormat="1" applyFill="1" applyBorder="1"/>
    <xf numFmtId="0" fontId="4" fillId="0" borderId="0" xfId="0" quotePrefix="1" applyFont="1"/>
    <xf numFmtId="0" fontId="0" fillId="0" borderId="0" xfId="0" quotePrefix="1" applyAlignment="1">
      <alignment wrapText="1"/>
    </xf>
    <xf numFmtId="0" fontId="0" fillId="0" borderId="0" xfId="0" applyAlignment="1">
      <alignment wrapText="1"/>
    </xf>
    <xf numFmtId="1" fontId="6" fillId="0" borderId="3" xfId="0" applyNumberFormat="1" applyFont="1" applyBorder="1" applyProtection="1">
      <protection locked="0"/>
    </xf>
    <xf numFmtId="1" fontId="28" fillId="2" borderId="20" xfId="0" applyNumberFormat="1" applyFont="1" applyFill="1" applyBorder="1" applyAlignment="1">
      <alignment horizontal="left"/>
    </xf>
    <xf numFmtId="1" fontId="30" fillId="2" borderId="20" xfId="0" applyNumberFormat="1" applyFont="1" applyFill="1" applyBorder="1" applyAlignment="1">
      <alignment horizontal="left"/>
    </xf>
    <xf numFmtId="1" fontId="4" fillId="14" borderId="4" xfId="1" applyNumberFormat="1" applyFont="1" applyFill="1" applyBorder="1" applyProtection="1">
      <protection locked="0"/>
    </xf>
    <xf numFmtId="1" fontId="5" fillId="14" borderId="4" xfId="1" applyNumberFormat="1" applyFont="1" applyFill="1" applyBorder="1" applyProtection="1">
      <protection locked="0"/>
    </xf>
    <xf numFmtId="1" fontId="4" fillId="3" borderId="4" xfId="1" quotePrefix="1" applyNumberFormat="1" applyFont="1" applyFill="1" applyBorder="1" applyProtection="1">
      <protection locked="0"/>
    </xf>
    <xf numFmtId="1" fontId="4" fillId="3" borderId="3" xfId="1" quotePrefix="1" applyNumberFormat="1" applyFont="1" applyFill="1" applyBorder="1" applyProtection="1">
      <protection locked="0"/>
    </xf>
    <xf numFmtId="1" fontId="6" fillId="6" borderId="41" xfId="1" quotePrefix="1" applyNumberFormat="1" applyFont="1" applyFill="1" applyBorder="1" applyProtection="1">
      <protection locked="0"/>
    </xf>
    <xf numFmtId="1" fontId="6" fillId="6" borderId="42" xfId="1" quotePrefix="1" applyNumberFormat="1" applyFont="1" applyFill="1" applyBorder="1" applyProtection="1">
      <protection locked="0"/>
    </xf>
    <xf numFmtId="1" fontId="6" fillId="6" borderId="3" xfId="1" quotePrefix="1" applyNumberFormat="1" applyFont="1" applyFill="1" applyBorder="1" applyProtection="1">
      <protection locked="0"/>
    </xf>
    <xf numFmtId="1" fontId="6" fillId="6" borderId="43" xfId="1" quotePrefix="1" applyNumberFormat="1" applyFont="1" applyFill="1" applyBorder="1" applyProtection="1">
      <protection locked="0"/>
    </xf>
    <xf numFmtId="1" fontId="6" fillId="6" borderId="5" xfId="1" quotePrefix="1" applyNumberFormat="1" applyFont="1" applyFill="1" applyBorder="1" applyProtection="1">
      <protection locked="0"/>
    </xf>
    <xf numFmtId="1" fontId="6" fillId="6" borderId="4" xfId="1" quotePrefix="1" applyNumberFormat="1" applyFont="1" applyFill="1" applyBorder="1" applyProtection="1">
      <protection locked="0"/>
    </xf>
    <xf numFmtId="1" fontId="4" fillId="3" borderId="9" xfId="1" quotePrefix="1" applyNumberFormat="1" applyFont="1" applyFill="1" applyBorder="1" applyProtection="1">
      <protection locked="0"/>
    </xf>
    <xf numFmtId="1" fontId="4" fillId="7" borderId="7" xfId="1" quotePrefix="1" applyNumberFormat="1" applyFont="1" applyFill="1" applyBorder="1" applyProtection="1">
      <protection locked="0"/>
    </xf>
    <xf numFmtId="1" fontId="4" fillId="7" borderId="71" xfId="1" quotePrefix="1" applyNumberFormat="1" applyFont="1" applyFill="1" applyBorder="1" applyProtection="1">
      <protection locked="0"/>
    </xf>
    <xf numFmtId="1" fontId="6" fillId="2" borderId="4" xfId="0" quotePrefix="1" applyNumberFormat="1" applyFont="1" applyFill="1" applyBorder="1" applyProtection="1">
      <protection locked="0"/>
    </xf>
    <xf numFmtId="1" fontId="6" fillId="2" borderId="3" xfId="0" quotePrefix="1" applyNumberFormat="1" applyFont="1" applyFill="1" applyBorder="1" applyProtection="1">
      <protection locked="0"/>
    </xf>
    <xf numFmtId="1" fontId="6" fillId="6" borderId="6" xfId="0" quotePrefix="1" applyNumberFormat="1" applyFont="1" applyFill="1" applyBorder="1" applyProtection="1">
      <protection locked="0"/>
    </xf>
    <xf numFmtId="1" fontId="6" fillId="6" borderId="6" xfId="1" quotePrefix="1" applyNumberFormat="1" applyFont="1" applyFill="1" applyBorder="1" applyProtection="1">
      <protection locked="0"/>
    </xf>
    <xf numFmtId="1" fontId="6" fillId="2" borderId="5" xfId="0" quotePrefix="1" applyNumberFormat="1" applyFont="1" applyFill="1" applyBorder="1" applyProtection="1">
      <protection locked="0"/>
    </xf>
    <xf numFmtId="1" fontId="10" fillId="2" borderId="4" xfId="0" quotePrefix="1" applyNumberFormat="1" applyFont="1" applyFill="1" applyBorder="1" applyProtection="1">
      <protection locked="0"/>
    </xf>
    <xf numFmtId="1" fontId="10" fillId="2" borderId="4" xfId="1" quotePrefix="1" applyNumberFormat="1" applyFont="1" applyFill="1" applyBorder="1" applyProtection="1">
      <protection locked="0"/>
    </xf>
    <xf numFmtId="1" fontId="10" fillId="2" borderId="5" xfId="0" quotePrefix="1" applyNumberFormat="1" applyFont="1" applyFill="1" applyBorder="1" applyProtection="1">
      <protection locked="0"/>
    </xf>
    <xf numFmtId="1" fontId="10" fillId="2" borderId="5" xfId="1" quotePrefix="1" applyNumberFormat="1" applyFont="1" applyFill="1" applyBorder="1" applyProtection="1">
      <protection locked="0"/>
    </xf>
    <xf numFmtId="1" fontId="5" fillId="6" borderId="6" xfId="1" quotePrefix="1" applyNumberFormat="1" applyFont="1" applyFill="1" applyBorder="1" applyProtection="1">
      <protection locked="0"/>
    </xf>
    <xf numFmtId="1" fontId="10" fillId="6" borderId="6" xfId="0" quotePrefix="1" applyNumberFormat="1" applyFont="1" applyFill="1" applyBorder="1" applyProtection="1">
      <protection locked="0"/>
    </xf>
    <xf numFmtId="1" fontId="10" fillId="6" borderId="6" xfId="1" quotePrefix="1" applyNumberFormat="1" applyFont="1" applyFill="1" applyBorder="1" applyProtection="1">
      <protection locked="0"/>
    </xf>
    <xf numFmtId="1" fontId="6" fillId="6" borderId="71" xfId="0" quotePrefix="1" applyNumberFormat="1" applyFont="1" applyFill="1" applyBorder="1" applyProtection="1">
      <protection locked="0"/>
    </xf>
    <xf numFmtId="1" fontId="6" fillId="6" borderId="71" xfId="1" quotePrefix="1" applyNumberFormat="1" applyFont="1" applyFill="1" applyBorder="1" applyProtection="1">
      <protection locked="0"/>
    </xf>
    <xf numFmtId="1" fontId="6" fillId="2" borderId="9" xfId="0" quotePrefix="1" applyNumberFormat="1" applyFont="1" applyFill="1" applyBorder="1" applyProtection="1">
      <protection locked="0"/>
    </xf>
    <xf numFmtId="1" fontId="6" fillId="6" borderId="5" xfId="0" quotePrefix="1" applyNumberFormat="1" applyFont="1" applyFill="1" applyBorder="1" applyProtection="1">
      <protection locked="0"/>
    </xf>
    <xf numFmtId="1" fontId="6" fillId="6" borderId="1" xfId="0" quotePrefix="1" applyNumberFormat="1" applyFont="1" applyFill="1" applyBorder="1" applyProtection="1">
      <protection locked="0"/>
    </xf>
    <xf numFmtId="1" fontId="6" fillId="2" borderId="4" xfId="1" quotePrefix="1" applyNumberFormat="1" applyFont="1" applyFill="1" applyBorder="1" applyProtection="1">
      <protection locked="0"/>
    </xf>
    <xf numFmtId="1" fontId="0" fillId="2" borderId="4" xfId="1" quotePrefix="1" applyNumberFormat="1" applyFont="1" applyFill="1" applyBorder="1" applyProtection="1">
      <protection locked="0"/>
    </xf>
    <xf numFmtId="1" fontId="5" fillId="6" borderId="7" xfId="1" quotePrefix="1" applyNumberFormat="1" applyFont="1" applyFill="1" applyBorder="1" applyProtection="1">
      <protection locked="0"/>
    </xf>
    <xf numFmtId="1" fontId="5" fillId="6" borderId="5" xfId="1" quotePrefix="1" applyNumberFormat="1" applyFont="1" applyFill="1" applyBorder="1" applyProtection="1">
      <protection locked="0"/>
    </xf>
    <xf numFmtId="1" fontId="5" fillId="2" borderId="9" xfId="1" quotePrefix="1" applyNumberFormat="1" applyFont="1" applyFill="1" applyBorder="1" applyProtection="1">
      <protection locked="0"/>
    </xf>
    <xf numFmtId="1" fontId="5" fillId="2" borderId="4" xfId="1" quotePrefix="1" applyNumberFormat="1" applyFont="1" applyFill="1" applyBorder="1" applyProtection="1">
      <protection locked="0"/>
    </xf>
    <xf numFmtId="1" fontId="6" fillId="2" borderId="9" xfId="1" quotePrefix="1" applyNumberFormat="1" applyFont="1" applyFill="1" applyBorder="1" applyProtection="1">
      <protection locked="0"/>
    </xf>
    <xf numFmtId="1" fontId="6" fillId="6" borderId="1" xfId="1" quotePrefix="1" applyNumberFormat="1" applyFont="1" applyFill="1" applyBorder="1" applyProtection="1">
      <protection locked="0"/>
    </xf>
    <xf numFmtId="1" fontId="6" fillId="6" borderId="7" xfId="1" quotePrefix="1" applyNumberFormat="1" applyFont="1" applyFill="1" applyBorder="1" applyProtection="1">
      <protection locked="0"/>
    </xf>
    <xf numFmtId="1" fontId="5" fillId="6" borderId="4" xfId="1" quotePrefix="1" applyNumberFormat="1" applyFont="1" applyFill="1" applyBorder="1" applyProtection="1">
      <protection locked="0"/>
    </xf>
    <xf numFmtId="1" fontId="6" fillId="6" borderId="9" xfId="1" quotePrefix="1" applyNumberFormat="1" applyFont="1" applyFill="1" applyBorder="1" applyProtection="1">
      <protection locked="0"/>
    </xf>
    <xf numFmtId="1" fontId="7" fillId="2" borderId="20" xfId="0" applyNumberFormat="1" applyFont="1" applyFill="1" applyBorder="1" applyAlignment="1">
      <alignment horizontal="right" vertical="center" textRotation="90"/>
    </xf>
    <xf numFmtId="1" fontId="0" fillId="2" borderId="20" xfId="0" applyNumberFormat="1" applyFill="1" applyBorder="1" applyAlignment="1"/>
    <xf numFmtId="1" fontId="3" fillId="2" borderId="79" xfId="0" applyNumberFormat="1" applyFont="1" applyFill="1" applyBorder="1" applyAlignment="1">
      <alignment horizontal="center" vertical="center"/>
    </xf>
    <xf numFmtId="1" fontId="3" fillId="2" borderId="80" xfId="0" applyNumberFormat="1" applyFont="1" applyFill="1" applyBorder="1" applyAlignment="1">
      <alignment horizontal="center" vertical="center"/>
    </xf>
    <xf numFmtId="1" fontId="4" fillId="2" borderId="81" xfId="0" applyNumberFormat="1" applyFont="1" applyFill="1" applyBorder="1" applyAlignment="1">
      <alignment horizontal="center" vertical="center"/>
    </xf>
    <xf numFmtId="1" fontId="4" fillId="2" borderId="82" xfId="0" applyNumberFormat="1" applyFont="1" applyFill="1" applyBorder="1" applyAlignment="1">
      <alignment horizontal="center" vertical="center"/>
    </xf>
    <xf numFmtId="1" fontId="4" fillId="2" borderId="83" xfId="0" applyNumberFormat="1" applyFont="1" applyFill="1" applyBorder="1" applyAlignment="1">
      <alignment horizontal="center" vertical="center"/>
    </xf>
    <xf numFmtId="1" fontId="4" fillId="2" borderId="84" xfId="0" applyNumberFormat="1" applyFont="1" applyFill="1" applyBorder="1" applyAlignment="1">
      <alignment horizontal="center" vertical="center"/>
    </xf>
    <xf numFmtId="1" fontId="3" fillId="2" borderId="81" xfId="0" applyNumberFormat="1" applyFont="1" applyFill="1" applyBorder="1" applyAlignment="1">
      <alignment horizontal="center" vertical="center"/>
    </xf>
    <xf numFmtId="1" fontId="3" fillId="2" borderId="85" xfId="0" applyNumberFormat="1" applyFont="1" applyFill="1" applyBorder="1" applyAlignment="1">
      <alignment horizontal="center" vertical="center"/>
    </xf>
    <xf numFmtId="1" fontId="3" fillId="2" borderId="86" xfId="0" applyNumberFormat="1" applyFont="1" applyFill="1" applyBorder="1" applyAlignment="1">
      <alignment horizontal="center" vertical="center"/>
    </xf>
    <xf numFmtId="1" fontId="7" fillId="2" borderId="20" xfId="0" applyNumberFormat="1" applyFont="1" applyFill="1" applyBorder="1" applyAlignment="1">
      <alignment horizontal="left" vertical="center" textRotation="90"/>
    </xf>
    <xf numFmtId="1" fontId="0" fillId="2" borderId="20" xfId="0" applyNumberFormat="1" applyFill="1" applyBorder="1" applyAlignment="1">
      <alignment horizontal="left"/>
    </xf>
    <xf numFmtId="1" fontId="3" fillId="2" borderId="87" xfId="0" applyNumberFormat="1" applyFont="1" applyFill="1" applyBorder="1" applyAlignment="1">
      <alignment horizontal="center" vertical="center"/>
    </xf>
    <xf numFmtId="1" fontId="3" fillId="10" borderId="90" xfId="0" applyNumberFormat="1" applyFont="1" applyFill="1" applyBorder="1" applyAlignment="1">
      <alignment horizontal="center" vertical="center"/>
    </xf>
    <xf numFmtId="1" fontId="3" fillId="10" borderId="91" xfId="0" applyNumberFormat="1" applyFont="1" applyFill="1" applyBorder="1" applyAlignment="1">
      <alignment horizontal="center" vertical="center"/>
    </xf>
    <xf numFmtId="1" fontId="4" fillId="2" borderId="83" xfId="0" applyNumberFormat="1" applyFont="1" applyFill="1" applyBorder="1" applyAlignment="1">
      <alignment horizontal="center" vertical="center" wrapText="1"/>
    </xf>
    <xf numFmtId="1" fontId="4" fillId="2" borderId="25" xfId="0" applyNumberFormat="1" applyFont="1" applyFill="1" applyBorder="1" applyAlignment="1">
      <alignment horizontal="center" vertical="center" wrapText="1"/>
    </xf>
    <xf numFmtId="1" fontId="4" fillId="2" borderId="25" xfId="0" applyNumberFormat="1" applyFont="1" applyFill="1" applyBorder="1" applyAlignment="1">
      <alignment horizontal="center" vertical="center"/>
    </xf>
    <xf numFmtId="1" fontId="4" fillId="2" borderId="88" xfId="0" applyNumberFormat="1" applyFont="1" applyFill="1" applyBorder="1" applyAlignment="1">
      <alignment horizontal="center" vertical="center" wrapText="1"/>
    </xf>
    <xf numFmtId="1" fontId="4" fillId="2" borderId="75" xfId="0" applyNumberFormat="1" applyFont="1" applyFill="1" applyBorder="1" applyAlignment="1">
      <alignment horizontal="center" vertical="center" wrapText="1"/>
    </xf>
    <xf numFmtId="0" fontId="0" fillId="2" borderId="75" xfId="0" applyFill="1" applyBorder="1" applyAlignment="1">
      <alignment horizontal="center" vertical="center" wrapText="1"/>
    </xf>
    <xf numFmtId="0" fontId="0" fillId="2" borderId="83" xfId="0" applyFill="1" applyBorder="1" applyAlignment="1">
      <alignment horizontal="center" vertical="center" wrapText="1"/>
    </xf>
    <xf numFmtId="1" fontId="4" fillId="6" borderId="88" xfId="0" applyNumberFormat="1" applyFont="1" applyFill="1" applyBorder="1" applyAlignment="1">
      <alignment horizontal="center" vertical="center" wrapText="1"/>
    </xf>
    <xf numFmtId="1" fontId="4" fillId="2" borderId="89" xfId="0" applyNumberFormat="1" applyFont="1" applyFill="1" applyBorder="1" applyAlignment="1">
      <alignment horizontal="center" vertical="center" wrapText="1"/>
    </xf>
  </cellXfs>
  <cellStyles count="2">
    <cellStyle name="Normal" xfId="0" builtinId="0"/>
    <cellStyle name="Percent" xfId="1" builtinId="5"/>
  </cellStyles>
  <dxfs count="73">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s>
  <tableStyles count="0" defaultTableStyle="TableStyleMedium2" defaultPivotStyle="PivotStyleLight16"/>
  <colors>
    <mruColors>
      <color rgb="FFFFFF99"/>
      <color rgb="FFFFFFCC"/>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0</xdr:rowOff>
    </xdr:from>
    <xdr:to>
      <xdr:col>16</xdr:col>
      <xdr:colOff>326002</xdr:colOff>
      <xdr:row>53</xdr:row>
      <xdr:rowOff>115152</xdr:rowOff>
    </xdr:to>
    <xdr:grpSp>
      <xdr:nvGrpSpPr>
        <xdr:cNvPr id="2" name="Ryhmä 1" descr="The final result may vary depending on the aggregation and rounding direction and order of the most detailed level of data.&#10;&#10;From the process tables point of view, the most detailed data must be aggregated and rounded first by the process direction. &#10;&#10;In the Finnish National Accounts IT-system, the sources are first summed and rounded by another dimension.&#10;&#10;In this example, if the aggregation and rounding would be made from the process tables point of view, the total sources (LA_YHT)  -value would be 782 instead of 781.&#10;&#10;The possible rounding difference compared to the outcome of the National Accounts IT-system has been added to the largest source so that the final results match the published figures. &#10;">
          <a:extLst>
            <a:ext uri="{FF2B5EF4-FFF2-40B4-BE49-F238E27FC236}">
              <a16:creationId xmlns:a16="http://schemas.microsoft.com/office/drawing/2014/main" id="{C94BC73D-D83E-42D0-A515-C293B0320D46}"/>
            </a:ext>
          </a:extLst>
        </xdr:cNvPr>
        <xdr:cNvGrpSpPr/>
      </xdr:nvGrpSpPr>
      <xdr:grpSpPr>
        <a:xfrm>
          <a:off x="381000" y="4048125"/>
          <a:ext cx="15423127" cy="6106377"/>
          <a:chOff x="381000" y="3076575"/>
          <a:chExt cx="15423127" cy="6106377"/>
        </a:xfrm>
      </xdr:grpSpPr>
      <xdr:grpSp>
        <xdr:nvGrpSpPr>
          <xdr:cNvPr id="3" name="Ryhmä 2">
            <a:extLst>
              <a:ext uri="{FF2B5EF4-FFF2-40B4-BE49-F238E27FC236}">
                <a16:creationId xmlns:a16="http://schemas.microsoft.com/office/drawing/2014/main" id="{1C39A363-D1B5-A43F-5BD3-79C07A599139}"/>
              </a:ext>
            </a:extLst>
          </xdr:cNvPr>
          <xdr:cNvGrpSpPr/>
        </xdr:nvGrpSpPr>
        <xdr:grpSpPr>
          <a:xfrm>
            <a:off x="381000" y="3076575"/>
            <a:ext cx="15423127" cy="6106377"/>
            <a:chOff x="95250" y="3162300"/>
            <a:chExt cx="15423127" cy="6106377"/>
          </a:xfrm>
        </xdr:grpSpPr>
        <xdr:pic>
          <xdr:nvPicPr>
            <xdr:cNvPr id="5" name="Kuva 4">
              <a:extLst>
                <a:ext uri="{FF2B5EF4-FFF2-40B4-BE49-F238E27FC236}">
                  <a16:creationId xmlns:a16="http://schemas.microsoft.com/office/drawing/2014/main" id="{222D880B-2633-1967-2513-19B6458016FB}"/>
                </a:ext>
              </a:extLst>
            </xdr:cNvPr>
            <xdr:cNvPicPr>
              <a:picLocks noChangeAspect="1"/>
            </xdr:cNvPicPr>
          </xdr:nvPicPr>
          <xdr:blipFill>
            <a:blip xmlns:r="http://schemas.openxmlformats.org/officeDocument/2006/relationships" r:embed="rId1"/>
            <a:stretch>
              <a:fillRect/>
            </a:stretch>
          </xdr:blipFill>
          <xdr:spPr>
            <a:xfrm>
              <a:off x="95250" y="3162300"/>
              <a:ext cx="15423127" cy="6106377"/>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xnSp macro="">
          <xdr:nvCxnSpPr>
            <xdr:cNvPr id="6" name="Suora nuoliyhdysviiva 5">
              <a:extLst>
                <a:ext uri="{FF2B5EF4-FFF2-40B4-BE49-F238E27FC236}">
                  <a16:creationId xmlns:a16="http://schemas.microsoft.com/office/drawing/2014/main" id="{491057C1-CF95-9720-9FAF-621CA9EF03A9}"/>
                </a:ext>
              </a:extLst>
            </xdr:cNvPr>
            <xdr:cNvCxnSpPr/>
          </xdr:nvCxnSpPr>
          <xdr:spPr>
            <a:xfrm flipH="1" flipV="1">
              <a:off x="4714875" y="4981575"/>
              <a:ext cx="38101" cy="3981450"/>
            </a:xfrm>
            <a:prstGeom prst="straightConnector1">
              <a:avLst/>
            </a:prstGeom>
            <a:ln w="50800">
              <a:tailEnd type="triangle"/>
            </a:ln>
          </xdr:spPr>
          <xdr:style>
            <a:lnRef idx="1">
              <a:schemeClr val="accent2"/>
            </a:lnRef>
            <a:fillRef idx="0">
              <a:schemeClr val="accent2"/>
            </a:fillRef>
            <a:effectRef idx="0">
              <a:schemeClr val="accent2"/>
            </a:effectRef>
            <a:fontRef idx="minor">
              <a:schemeClr val="tx1"/>
            </a:fontRef>
          </xdr:style>
        </xdr:cxnSp>
        <xdr:cxnSp macro="">
          <xdr:nvCxnSpPr>
            <xdr:cNvPr id="7" name="Suora nuoliyhdysviiva 6">
              <a:extLst>
                <a:ext uri="{FF2B5EF4-FFF2-40B4-BE49-F238E27FC236}">
                  <a16:creationId xmlns:a16="http://schemas.microsoft.com/office/drawing/2014/main" id="{7BEB491D-AD33-5787-7754-5AAFF99F40C3}"/>
                </a:ext>
              </a:extLst>
            </xdr:cNvPr>
            <xdr:cNvCxnSpPr/>
          </xdr:nvCxnSpPr>
          <xdr:spPr>
            <a:xfrm flipH="1" flipV="1">
              <a:off x="5657850" y="4972050"/>
              <a:ext cx="38101" cy="3981450"/>
            </a:xfrm>
            <a:prstGeom prst="straightConnector1">
              <a:avLst/>
            </a:prstGeom>
            <a:ln w="50800">
              <a:tailEnd type="triangle"/>
            </a:ln>
          </xdr:spPr>
          <xdr:style>
            <a:lnRef idx="1">
              <a:schemeClr val="accent2"/>
            </a:lnRef>
            <a:fillRef idx="0">
              <a:schemeClr val="accent2"/>
            </a:fillRef>
            <a:effectRef idx="0">
              <a:schemeClr val="accent2"/>
            </a:effectRef>
            <a:fontRef idx="minor">
              <a:schemeClr val="tx1"/>
            </a:fontRef>
          </xdr:style>
        </xdr:cxnSp>
        <xdr:cxnSp macro="">
          <xdr:nvCxnSpPr>
            <xdr:cNvPr id="8" name="Suora nuoliyhdysviiva 7">
              <a:extLst>
                <a:ext uri="{FF2B5EF4-FFF2-40B4-BE49-F238E27FC236}">
                  <a16:creationId xmlns:a16="http://schemas.microsoft.com/office/drawing/2014/main" id="{B6F276A6-B692-1A12-4428-5CFF682C209D}"/>
                </a:ext>
              </a:extLst>
            </xdr:cNvPr>
            <xdr:cNvCxnSpPr/>
          </xdr:nvCxnSpPr>
          <xdr:spPr>
            <a:xfrm>
              <a:off x="4514850" y="4886326"/>
              <a:ext cx="3486909" cy="4382"/>
            </a:xfrm>
            <a:prstGeom prst="straightConnector1">
              <a:avLst/>
            </a:prstGeom>
            <a:ln w="50800">
              <a:tailEnd type="triangle"/>
            </a:ln>
          </xdr:spPr>
          <xdr:style>
            <a:lnRef idx="1">
              <a:schemeClr val="accent2"/>
            </a:lnRef>
            <a:fillRef idx="0">
              <a:schemeClr val="accent2"/>
            </a:fillRef>
            <a:effectRef idx="0">
              <a:schemeClr val="accent2"/>
            </a:effectRef>
            <a:fontRef idx="minor">
              <a:schemeClr val="tx1"/>
            </a:fontRef>
          </xdr:style>
        </xdr:cxnSp>
        <xdr:cxnSp macro="">
          <xdr:nvCxnSpPr>
            <xdr:cNvPr id="9" name="Suora nuoliyhdysviiva 8">
              <a:extLst>
                <a:ext uri="{FF2B5EF4-FFF2-40B4-BE49-F238E27FC236}">
                  <a16:creationId xmlns:a16="http://schemas.microsoft.com/office/drawing/2014/main" id="{FF1D79E4-8DF8-D229-8F54-6F653B1D13CF}"/>
                </a:ext>
              </a:extLst>
            </xdr:cNvPr>
            <xdr:cNvCxnSpPr/>
          </xdr:nvCxnSpPr>
          <xdr:spPr>
            <a:xfrm>
              <a:off x="4686302" y="9010652"/>
              <a:ext cx="3667123" cy="9523"/>
            </a:xfrm>
            <a:prstGeom prst="straightConnector1">
              <a:avLst/>
            </a:prstGeom>
            <a:ln w="50800">
              <a:solidFill>
                <a:schemeClr val="accent3">
                  <a:lumMod val="75000"/>
                </a:schemeClr>
              </a:solidFill>
              <a:tailEnd type="triangle"/>
            </a:ln>
          </xdr:spPr>
          <xdr:style>
            <a:lnRef idx="1">
              <a:schemeClr val="accent2"/>
            </a:lnRef>
            <a:fillRef idx="0">
              <a:schemeClr val="accent2"/>
            </a:fillRef>
            <a:effectRef idx="0">
              <a:schemeClr val="accent2"/>
            </a:effectRef>
            <a:fontRef idx="minor">
              <a:schemeClr val="tx1"/>
            </a:fontRef>
          </xdr:style>
        </xdr:cxnSp>
        <xdr:cxnSp macro="">
          <xdr:nvCxnSpPr>
            <xdr:cNvPr id="10" name="Suora nuoliyhdysviiva 9">
              <a:extLst>
                <a:ext uri="{FF2B5EF4-FFF2-40B4-BE49-F238E27FC236}">
                  <a16:creationId xmlns:a16="http://schemas.microsoft.com/office/drawing/2014/main" id="{D0127ED1-0813-0252-72E2-BFF2273661D2}"/>
                </a:ext>
              </a:extLst>
            </xdr:cNvPr>
            <xdr:cNvCxnSpPr/>
          </xdr:nvCxnSpPr>
          <xdr:spPr>
            <a:xfrm>
              <a:off x="4705352" y="6886576"/>
              <a:ext cx="3476623" cy="9524"/>
            </a:xfrm>
            <a:prstGeom prst="straightConnector1">
              <a:avLst/>
            </a:prstGeom>
            <a:ln w="50800">
              <a:solidFill>
                <a:schemeClr val="accent3">
                  <a:lumMod val="75000"/>
                </a:schemeClr>
              </a:solidFill>
              <a:tailEnd type="triangle"/>
            </a:ln>
          </xdr:spPr>
          <xdr:style>
            <a:lnRef idx="1">
              <a:schemeClr val="accent2"/>
            </a:lnRef>
            <a:fillRef idx="0">
              <a:schemeClr val="accent2"/>
            </a:fillRef>
            <a:effectRef idx="0">
              <a:schemeClr val="accent2"/>
            </a:effectRef>
            <a:fontRef idx="minor">
              <a:schemeClr val="tx1"/>
            </a:fontRef>
          </xdr:style>
        </xdr:cxnSp>
        <xdr:cxnSp macro="">
          <xdr:nvCxnSpPr>
            <xdr:cNvPr id="11" name="Suora nuoliyhdysviiva 10">
              <a:extLst>
                <a:ext uri="{FF2B5EF4-FFF2-40B4-BE49-F238E27FC236}">
                  <a16:creationId xmlns:a16="http://schemas.microsoft.com/office/drawing/2014/main" id="{192C5E6D-99C2-0484-14F9-1181E4380D1C}"/>
                </a:ext>
              </a:extLst>
            </xdr:cNvPr>
            <xdr:cNvCxnSpPr/>
          </xdr:nvCxnSpPr>
          <xdr:spPr>
            <a:xfrm flipH="1" flipV="1">
              <a:off x="8610600" y="4962525"/>
              <a:ext cx="3" cy="4105277"/>
            </a:xfrm>
            <a:prstGeom prst="straightConnector1">
              <a:avLst/>
            </a:prstGeom>
            <a:ln w="50800">
              <a:solidFill>
                <a:schemeClr val="accent3">
                  <a:lumMod val="75000"/>
                </a:schemeClr>
              </a:solidFill>
              <a:tailEnd type="triangle"/>
            </a:ln>
          </xdr:spPr>
          <xdr:style>
            <a:lnRef idx="1">
              <a:schemeClr val="accent2"/>
            </a:lnRef>
            <a:fillRef idx="0">
              <a:schemeClr val="accent2"/>
            </a:fillRef>
            <a:effectRef idx="0">
              <a:schemeClr val="accent2"/>
            </a:effectRef>
            <a:fontRef idx="minor">
              <a:schemeClr val="tx1"/>
            </a:fontRef>
          </xdr:style>
        </xdr:cxnSp>
        <xdr:sp macro="" textlink="">
          <xdr:nvSpPr>
            <xdr:cNvPr id="12" name="Suorakulmio 11">
              <a:extLst>
                <a:ext uri="{FF2B5EF4-FFF2-40B4-BE49-F238E27FC236}">
                  <a16:creationId xmlns:a16="http://schemas.microsoft.com/office/drawing/2014/main" id="{9208A058-0EBE-659A-3B32-1EDD9C5F1D5D}"/>
                </a:ext>
              </a:extLst>
            </xdr:cNvPr>
            <xdr:cNvSpPr/>
          </xdr:nvSpPr>
          <xdr:spPr>
            <a:xfrm>
              <a:off x="5086349" y="5305425"/>
              <a:ext cx="1981201" cy="552450"/>
            </a:xfrm>
            <a:prstGeom prst="rect">
              <a:avLst/>
            </a:prstGeom>
            <a:solidFill>
              <a:schemeClr val="accent2">
                <a:lumMod val="75000"/>
              </a:schemeClr>
            </a:solidFill>
            <a:ln>
              <a:solidFill>
                <a:schemeClr val="accent2">
                  <a:lumMod val="75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fi-FI" sz="1100"/>
                <a:t>Aggregation direction for the</a:t>
              </a:r>
              <a:r>
                <a:rPr lang="fi-FI" sz="1100" baseline="0"/>
                <a:t> Process Tables</a:t>
              </a:r>
              <a:endParaRPr lang="fi-FI" sz="1100"/>
            </a:p>
          </xdr:txBody>
        </xdr:sp>
        <xdr:sp macro="" textlink="">
          <xdr:nvSpPr>
            <xdr:cNvPr id="13" name="Ellipsi 12">
              <a:extLst>
                <a:ext uri="{FF2B5EF4-FFF2-40B4-BE49-F238E27FC236}">
                  <a16:creationId xmlns:a16="http://schemas.microsoft.com/office/drawing/2014/main" id="{1649C80C-26DD-CE09-F8CC-8BC57CDEE743}"/>
                </a:ext>
              </a:extLst>
            </xdr:cNvPr>
            <xdr:cNvSpPr/>
          </xdr:nvSpPr>
          <xdr:spPr>
            <a:xfrm>
              <a:off x="8029575" y="4638675"/>
              <a:ext cx="590550" cy="295275"/>
            </a:xfrm>
            <a:prstGeom prst="ellipse">
              <a:avLst/>
            </a:prstGeom>
            <a:no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i-FI" sz="1100"/>
            </a:p>
          </xdr:txBody>
        </xdr:sp>
        <xdr:sp macro="" textlink="">
          <xdr:nvSpPr>
            <xdr:cNvPr id="14" name="Suorakulmio 13">
              <a:extLst>
                <a:ext uri="{FF2B5EF4-FFF2-40B4-BE49-F238E27FC236}">
                  <a16:creationId xmlns:a16="http://schemas.microsoft.com/office/drawing/2014/main" id="{EB92FF63-3723-2C56-512C-C128516BF3FB}"/>
                </a:ext>
              </a:extLst>
            </xdr:cNvPr>
            <xdr:cNvSpPr/>
          </xdr:nvSpPr>
          <xdr:spPr>
            <a:xfrm>
              <a:off x="9115425" y="5076825"/>
              <a:ext cx="5753100" cy="3095626"/>
            </a:xfrm>
            <a:prstGeom prst="rect">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i-FI"/>
            </a:p>
            <a:p>
              <a:pPr algn="l"/>
              <a:r>
                <a:rPr lang="fi-FI">
                  <a:solidFill>
                    <a:sysClr val="windowText" lastClr="000000"/>
                  </a:solidFill>
                </a:rPr>
                <a:t>The</a:t>
              </a:r>
              <a:r>
                <a:rPr lang="fi-FI" baseline="0">
                  <a:solidFill>
                    <a:sysClr val="windowText" lastClr="000000"/>
                  </a:solidFill>
                </a:rPr>
                <a:t> final result may vary d</a:t>
              </a:r>
              <a:r>
                <a:rPr lang="fi-FI">
                  <a:solidFill>
                    <a:sysClr val="windowText" lastClr="000000"/>
                  </a:solidFill>
                </a:rPr>
                <a:t>epending on the aggregation and rounding direction and order of the most</a:t>
              </a:r>
              <a:r>
                <a:rPr lang="fi-FI" baseline="0">
                  <a:solidFill>
                    <a:sysClr val="windowText" lastClr="000000"/>
                  </a:solidFill>
                </a:rPr>
                <a:t> detailed level of data.</a:t>
              </a:r>
            </a:p>
            <a:p>
              <a:pPr algn="l"/>
              <a:endParaRPr lang="fi-FI" baseline="0">
                <a:solidFill>
                  <a:sysClr val="windowText" lastClr="000000"/>
                </a:solidFill>
              </a:endParaRPr>
            </a:p>
            <a:p>
              <a:pPr algn="l"/>
              <a:r>
                <a:rPr lang="fi-FI">
                  <a:solidFill>
                    <a:sysClr val="windowText" lastClr="000000"/>
                  </a:solidFill>
                </a:rPr>
                <a:t>From the process tables </a:t>
              </a:r>
              <a:r>
                <a:rPr lang="fi-FI" sz="1100">
                  <a:solidFill>
                    <a:sysClr val="windowText" lastClr="000000"/>
                  </a:solidFill>
                  <a:effectLst/>
                  <a:latin typeface="+mn-lt"/>
                  <a:ea typeface="+mn-ea"/>
                  <a:cs typeface="+mn-cs"/>
                </a:rPr>
                <a:t>point of view</a:t>
              </a:r>
              <a:r>
                <a:rPr lang="fi-FI">
                  <a:solidFill>
                    <a:sysClr val="windowText" lastClr="000000"/>
                  </a:solidFill>
                </a:rPr>
                <a:t>, the most detailed data must be aggregated and rounded</a:t>
              </a:r>
              <a:r>
                <a:rPr lang="fi-FI" baseline="0">
                  <a:solidFill>
                    <a:sysClr val="windowText" lastClr="000000"/>
                  </a:solidFill>
                </a:rPr>
                <a:t> first</a:t>
              </a:r>
              <a:r>
                <a:rPr lang="fi-FI">
                  <a:solidFill>
                    <a:sysClr val="windowText" lastClr="000000"/>
                  </a:solidFill>
                </a:rPr>
                <a:t> by the process direction (1a). </a:t>
              </a:r>
            </a:p>
            <a:p>
              <a:pPr algn="l"/>
              <a:endParaRPr lang="fi-FI">
                <a:solidFill>
                  <a:sysClr val="windowText" lastClr="000000"/>
                </a:solidFill>
              </a:endParaRPr>
            </a:p>
            <a:p>
              <a:pPr algn="l"/>
              <a:r>
                <a:rPr lang="fi-FI">
                  <a:solidFill>
                    <a:sysClr val="windowText" lastClr="000000"/>
                  </a:solidFill>
                </a:rPr>
                <a:t>In the Finnish National Accounts IT-system, the sources are first summed and rounded</a:t>
              </a:r>
              <a:r>
                <a:rPr lang="fi-FI" baseline="0">
                  <a:solidFill>
                    <a:sysClr val="windowText" lastClr="000000"/>
                  </a:solidFill>
                </a:rPr>
                <a:t> by another dimension (1b).</a:t>
              </a:r>
            </a:p>
            <a:p>
              <a:pPr algn="l"/>
              <a:endParaRPr lang="fi-FI" baseline="0">
                <a:solidFill>
                  <a:sysClr val="windowText" lastClr="000000"/>
                </a:solidFill>
              </a:endParaRPr>
            </a:p>
            <a:p>
              <a:pPr algn="l"/>
              <a:r>
                <a:rPr lang="fi-FI">
                  <a:solidFill>
                    <a:sysClr val="windowText" lastClr="000000"/>
                  </a:solidFill>
                </a:rPr>
                <a:t>In this example, if the aggregation and rounding would be made from </a:t>
              </a:r>
              <a:r>
                <a:rPr lang="fi-FI" i="1">
                  <a:solidFill>
                    <a:sysClr val="windowText" lastClr="000000"/>
                  </a:solidFill>
                </a:rPr>
                <a:t>the process tables</a:t>
              </a:r>
              <a:r>
                <a:rPr lang="fi-FI" sz="1100" i="1">
                  <a:solidFill>
                    <a:sysClr val="windowText" lastClr="000000"/>
                  </a:solidFill>
                  <a:effectLst/>
                  <a:latin typeface="+mn-lt"/>
                  <a:ea typeface="+mn-ea"/>
                  <a:cs typeface="+mn-cs"/>
                </a:rPr>
                <a:t> </a:t>
              </a:r>
              <a:r>
                <a:rPr lang="fi-FI" sz="1100">
                  <a:solidFill>
                    <a:sysClr val="windowText" lastClr="000000"/>
                  </a:solidFill>
                  <a:effectLst/>
                  <a:latin typeface="+mn-lt"/>
                  <a:ea typeface="+mn-ea"/>
                  <a:cs typeface="+mn-cs"/>
                </a:rPr>
                <a:t>point of view</a:t>
              </a:r>
              <a:r>
                <a:rPr lang="fi-FI">
                  <a:solidFill>
                    <a:sysClr val="windowText" lastClr="000000"/>
                  </a:solidFill>
                </a:rPr>
                <a:t>, </a:t>
              </a:r>
              <a:r>
                <a:rPr lang="fi-FI" i="1">
                  <a:solidFill>
                    <a:sysClr val="windowText" lastClr="000000"/>
                  </a:solidFill>
                </a:rPr>
                <a:t>the </a:t>
              </a:r>
              <a:r>
                <a:rPr lang="fi-FI" sz="1100" i="1">
                  <a:solidFill>
                    <a:sysClr val="windowText" lastClr="000000"/>
                  </a:solidFill>
                  <a:effectLst/>
                  <a:latin typeface="+mn-lt"/>
                  <a:ea typeface="+mn-ea"/>
                  <a:cs typeface="+mn-cs"/>
                </a:rPr>
                <a:t>total</a:t>
              </a:r>
              <a:r>
                <a:rPr lang="fi-FI" sz="1100" i="1" baseline="0">
                  <a:solidFill>
                    <a:sysClr val="windowText" lastClr="000000"/>
                  </a:solidFill>
                  <a:effectLst/>
                  <a:latin typeface="+mn-lt"/>
                  <a:ea typeface="+mn-ea"/>
                  <a:cs typeface="+mn-cs"/>
                </a:rPr>
                <a:t> sources (LA_YHT) </a:t>
              </a:r>
              <a:r>
                <a:rPr lang="fi-FI" i="1">
                  <a:solidFill>
                    <a:sysClr val="windowText" lastClr="000000"/>
                  </a:solidFill>
                </a:rPr>
                <a:t> </a:t>
              </a:r>
              <a:r>
                <a:rPr lang="fi-FI">
                  <a:solidFill>
                    <a:sysClr val="windowText" lastClr="000000"/>
                  </a:solidFill>
                </a:rPr>
                <a:t>-value would be 782 instead of 781.</a:t>
              </a:r>
            </a:p>
            <a:p>
              <a:pPr algn="l"/>
              <a:endParaRPr lang="fi-FI">
                <a:solidFill>
                  <a:sysClr val="windowText" lastClr="000000"/>
                </a:solidFill>
              </a:endParaRPr>
            </a:p>
            <a:p>
              <a:pPr algn="l"/>
              <a:r>
                <a:rPr lang="fi-FI">
                  <a:solidFill>
                    <a:sysClr val="windowText" lastClr="000000"/>
                  </a:solidFill>
                </a:rPr>
                <a:t>For</a:t>
              </a:r>
              <a:r>
                <a:rPr lang="fi-FI" baseline="0">
                  <a:solidFill>
                    <a:sysClr val="windowText" lastClr="000000"/>
                  </a:solidFill>
                </a:rPr>
                <a:t> the</a:t>
              </a:r>
              <a:r>
                <a:rPr lang="fi-FI">
                  <a:solidFill>
                    <a:sysClr val="windowText" lastClr="000000"/>
                  </a:solidFill>
                </a:rPr>
                <a:t> process tables, the values have been collected in accordance by the red arrows</a:t>
              </a:r>
              <a:r>
                <a:rPr lang="fi-FI" baseline="0">
                  <a:solidFill>
                    <a:sysClr val="windowText" lastClr="000000"/>
                  </a:solidFill>
                </a:rPr>
                <a:t> (1a, 2a)</a:t>
              </a:r>
              <a:r>
                <a:rPr lang="fi-FI">
                  <a:solidFill>
                    <a:sysClr val="windowText" lastClr="000000"/>
                  </a:solidFill>
                </a:rPr>
                <a:t>. The possible</a:t>
              </a:r>
              <a:r>
                <a:rPr lang="fi-FI" baseline="0">
                  <a:solidFill>
                    <a:sysClr val="windowText" lastClr="000000"/>
                  </a:solidFill>
                </a:rPr>
                <a:t> </a:t>
              </a:r>
              <a:r>
                <a:rPr lang="fi-FI">
                  <a:solidFill>
                    <a:sysClr val="windowText" lastClr="000000"/>
                  </a:solidFill>
                </a:rPr>
                <a:t>rounding difference compared to the outcome of the National Accounts IT-system has been added to the largest source so that the final results match the published figures. </a:t>
              </a:r>
              <a:endParaRPr lang="fi-FI" sz="1100">
                <a:solidFill>
                  <a:sysClr val="windowText" lastClr="000000"/>
                </a:solidFill>
              </a:endParaRPr>
            </a:p>
            <a:p>
              <a:pPr algn="l"/>
              <a:endParaRPr lang="fi-FI" sz="1100">
                <a:solidFill>
                  <a:sysClr val="windowText" lastClr="000000"/>
                </a:solidFill>
              </a:endParaRPr>
            </a:p>
            <a:p>
              <a:pPr algn="l"/>
              <a:endParaRPr lang="fi-FI" sz="1100"/>
            </a:p>
          </xdr:txBody>
        </xdr:sp>
        <xdr:sp macro="" textlink="">
          <xdr:nvSpPr>
            <xdr:cNvPr id="15" name="Tekstiruutu 14">
              <a:extLst>
                <a:ext uri="{FF2B5EF4-FFF2-40B4-BE49-F238E27FC236}">
                  <a16:creationId xmlns:a16="http://schemas.microsoft.com/office/drawing/2014/main" id="{F9CA0000-6A03-4B5D-E784-E13EBD8D1EDF}"/>
                </a:ext>
              </a:extLst>
            </xdr:cNvPr>
            <xdr:cNvSpPr txBox="1"/>
          </xdr:nvSpPr>
          <xdr:spPr>
            <a:xfrm>
              <a:off x="5686425" y="5848349"/>
              <a:ext cx="504825"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800" b="1">
                  <a:solidFill>
                    <a:schemeClr val="accent2"/>
                  </a:solidFill>
                </a:rPr>
                <a:t>1a.</a:t>
              </a:r>
            </a:p>
          </xdr:txBody>
        </xdr:sp>
        <xdr:sp macro="" textlink="">
          <xdr:nvSpPr>
            <xdr:cNvPr id="16" name="Tekstiruutu 15">
              <a:extLst>
                <a:ext uri="{FF2B5EF4-FFF2-40B4-BE49-F238E27FC236}">
                  <a16:creationId xmlns:a16="http://schemas.microsoft.com/office/drawing/2014/main" id="{A6DC2EF7-8EF1-97AF-286C-A458B2E885E8}"/>
                </a:ext>
              </a:extLst>
            </xdr:cNvPr>
            <xdr:cNvSpPr txBox="1"/>
          </xdr:nvSpPr>
          <xdr:spPr>
            <a:xfrm>
              <a:off x="7410450" y="6534149"/>
              <a:ext cx="552450" cy="3048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800" b="1">
                  <a:solidFill>
                    <a:schemeClr val="accent3">
                      <a:lumMod val="75000"/>
                    </a:schemeClr>
                  </a:solidFill>
                </a:rPr>
                <a:t>1b.</a:t>
              </a:r>
            </a:p>
          </xdr:txBody>
        </xdr:sp>
        <xdr:sp macro="" textlink="">
          <xdr:nvSpPr>
            <xdr:cNvPr id="17" name="Tekstiruutu 16">
              <a:extLst>
                <a:ext uri="{FF2B5EF4-FFF2-40B4-BE49-F238E27FC236}">
                  <a16:creationId xmlns:a16="http://schemas.microsoft.com/office/drawing/2014/main" id="{DCB7440D-7E18-3D10-92FB-F8A389411A16}"/>
                </a:ext>
              </a:extLst>
            </xdr:cNvPr>
            <xdr:cNvSpPr txBox="1"/>
          </xdr:nvSpPr>
          <xdr:spPr>
            <a:xfrm>
              <a:off x="8115300" y="5076825"/>
              <a:ext cx="542925"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800" b="1">
                  <a:solidFill>
                    <a:schemeClr val="accent3">
                      <a:lumMod val="75000"/>
                    </a:schemeClr>
                  </a:solidFill>
                </a:rPr>
                <a:t>2b.</a:t>
              </a:r>
            </a:p>
          </xdr:txBody>
        </xdr:sp>
        <xdr:sp macro="" textlink="">
          <xdr:nvSpPr>
            <xdr:cNvPr id="18" name="Tekstiruutu 17">
              <a:extLst>
                <a:ext uri="{FF2B5EF4-FFF2-40B4-BE49-F238E27FC236}">
                  <a16:creationId xmlns:a16="http://schemas.microsoft.com/office/drawing/2014/main" id="{8C49C4C0-D45D-E417-3382-383536295612}"/>
                </a:ext>
              </a:extLst>
            </xdr:cNvPr>
            <xdr:cNvSpPr txBox="1"/>
          </xdr:nvSpPr>
          <xdr:spPr>
            <a:xfrm>
              <a:off x="6572250" y="4562475"/>
              <a:ext cx="49530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800" b="1">
                  <a:solidFill>
                    <a:schemeClr val="accent2"/>
                  </a:solidFill>
                </a:rPr>
                <a:t>2a.</a:t>
              </a:r>
            </a:p>
          </xdr:txBody>
        </xdr:sp>
      </xdr:grpSp>
      <xdr:sp macro="" textlink="">
        <xdr:nvSpPr>
          <xdr:cNvPr id="4" name="Suorakulmio 3">
            <a:extLst>
              <a:ext uri="{FF2B5EF4-FFF2-40B4-BE49-F238E27FC236}">
                <a16:creationId xmlns:a16="http://schemas.microsoft.com/office/drawing/2014/main" id="{7C0853E8-8092-2814-9920-1682245990A2}"/>
              </a:ext>
            </a:extLst>
          </xdr:cNvPr>
          <xdr:cNvSpPr/>
        </xdr:nvSpPr>
        <xdr:spPr>
          <a:xfrm>
            <a:off x="6124574" y="7067550"/>
            <a:ext cx="1981201" cy="552450"/>
          </a:xfrm>
          <a:prstGeom prst="rect">
            <a:avLst/>
          </a:prstGeom>
          <a:solidFill>
            <a:schemeClr val="accent3">
              <a:lumMod val="60000"/>
              <a:lumOff val="40000"/>
            </a:schemeClr>
          </a:solidFill>
          <a:ln>
            <a:solidFill>
              <a:schemeClr val="accent3">
                <a:lumMod val="75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fi-FI" sz="1100">
                <a:solidFill>
                  <a:sysClr val="windowText" lastClr="000000"/>
                </a:solidFill>
              </a:rPr>
              <a:t>Aggregation direction of the National Accounts IT-system</a:t>
            </a:r>
          </a:p>
        </xdr:txBody>
      </xdr:sp>
    </xdr:grp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115137</xdr:colOff>
      <xdr:row>2</xdr:row>
      <xdr:rowOff>115138</xdr:rowOff>
    </xdr:from>
    <xdr:ext cx="6573297" cy="280205"/>
    <xdr:sp macro="" textlink="">
      <xdr:nvSpPr>
        <xdr:cNvPr id="2" name="Tekstiruutu 1">
          <a:extLst>
            <a:ext uri="{FF2B5EF4-FFF2-40B4-BE49-F238E27FC236}">
              <a16:creationId xmlns:a16="http://schemas.microsoft.com/office/drawing/2014/main" id="{29B7C1D1-4B0C-8C32-ED60-4FCE63C663B5}"/>
            </a:ext>
          </a:extLst>
        </xdr:cNvPr>
        <xdr:cNvSpPr txBox="1"/>
      </xdr:nvSpPr>
      <xdr:spPr>
        <a:xfrm>
          <a:off x="115137" y="565220"/>
          <a:ext cx="6573297" cy="280205"/>
        </a:xfrm>
        <a:prstGeom prst="rect">
          <a:avLst/>
        </a:prstGeom>
        <a:solidFill>
          <a:schemeClr val="accent2">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fi-FI" sz="1200" b="1"/>
            <a:t>Ensin rastit niihin kohtiin,</a:t>
          </a:r>
          <a:r>
            <a:rPr lang="fi-FI" sz="1200" b="1" baseline="0"/>
            <a:t> mihin tulee luku. Sitten niiden kohdalle viittaukset BKTL-kuvaukseen.</a:t>
          </a:r>
          <a:endParaRPr lang="fi-FI" sz="1200" b="1"/>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114" dT="2025-06-24T14:19:10.57" personId="{00000000-0000-0000-0000-000000000000}" id="{89485D39-A207-46AB-ADFA-22E93C47C91E}">
    <text>Tämä versio tehty vanhalla coicop-luokituksella</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B0A69-590D-4C44-AB60-67C6182AA160}">
  <sheetPr>
    <tabColor theme="5" tint="0.59999389629810485"/>
  </sheetPr>
  <dimension ref="A1:B15"/>
  <sheetViews>
    <sheetView workbookViewId="0">
      <selection activeCell="B5" sqref="B5"/>
    </sheetView>
  </sheetViews>
  <sheetFormatPr defaultRowHeight="12.75" x14ac:dyDescent="0.2"/>
  <cols>
    <col min="1" max="1" width="5.7109375" customWidth="1"/>
    <col min="2" max="2" width="98.42578125" customWidth="1"/>
  </cols>
  <sheetData>
    <row r="1" spans="1:2" x14ac:dyDescent="0.2">
      <c r="A1" t="s">
        <v>0</v>
      </c>
    </row>
    <row r="2" spans="1:2" x14ac:dyDescent="0.2">
      <c r="B2" s="36" t="s">
        <v>1</v>
      </c>
    </row>
    <row r="3" spans="1:2" x14ac:dyDescent="0.2">
      <c r="B3" s="745" t="s">
        <v>2</v>
      </c>
    </row>
    <row r="5" spans="1:2" x14ac:dyDescent="0.2">
      <c r="B5" t="s">
        <v>3</v>
      </c>
    </row>
    <row r="7" spans="1:2" ht="25.5" x14ac:dyDescent="0.2">
      <c r="B7" s="746" t="s">
        <v>4</v>
      </c>
    </row>
    <row r="8" spans="1:2" ht="38.25" x14ac:dyDescent="0.2">
      <c r="B8" s="746" t="s">
        <v>5</v>
      </c>
    </row>
    <row r="9" spans="1:2" x14ac:dyDescent="0.2">
      <c r="B9" s="746" t="s">
        <v>6</v>
      </c>
    </row>
    <row r="10" spans="1:2" x14ac:dyDescent="0.2">
      <c r="B10" s="746"/>
    </row>
    <row r="11" spans="1:2" ht="38.25" x14ac:dyDescent="0.2">
      <c r="B11" s="746" t="s">
        <v>7</v>
      </c>
    </row>
    <row r="12" spans="1:2" ht="51" x14ac:dyDescent="0.2">
      <c r="B12" s="747" t="s">
        <v>8</v>
      </c>
    </row>
    <row r="13" spans="1:2" ht="25.5" x14ac:dyDescent="0.2">
      <c r="B13" s="747" t="s">
        <v>9</v>
      </c>
    </row>
    <row r="15" spans="1:2" x14ac:dyDescent="0.2">
      <c r="B15" t="s">
        <v>10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6" tint="0.39997558519241921"/>
    <pageSetUpPr fitToPage="1"/>
  </sheetPr>
  <dimension ref="A1:BD215"/>
  <sheetViews>
    <sheetView showGridLines="0" tabSelected="1" zoomScaleNormal="100" zoomScaleSheetLayoutView="80" workbookViewId="0">
      <pane xSplit="3" ySplit="4" topLeftCell="Y152" activePane="bottomRight" state="frozen"/>
      <selection pane="topRight" activeCell="D1" sqref="D1"/>
      <selection pane="bottomLeft" activeCell="A5" sqref="A5"/>
      <selection pane="bottomRight" activeCell="AG169" sqref="AG169"/>
    </sheetView>
  </sheetViews>
  <sheetFormatPr defaultColWidth="9.140625" defaultRowHeight="12.75" x14ac:dyDescent="0.2"/>
  <cols>
    <col min="1" max="1" width="52.28515625" style="630" customWidth="1"/>
    <col min="2" max="2" width="4.5703125" style="630" customWidth="1"/>
    <col min="3" max="3" width="42.28515625" style="630" customWidth="1"/>
    <col min="4" max="6" width="17.28515625" style="630" customWidth="1"/>
    <col min="7" max="7" width="15.42578125" style="630" customWidth="1"/>
    <col min="8" max="8" width="14.5703125" style="630" bestFit="1" customWidth="1"/>
    <col min="9" max="10" width="14.5703125" style="630" customWidth="1"/>
    <col min="11" max="12" width="13.28515625" style="630" customWidth="1"/>
    <col min="13" max="13" width="13.5703125" style="630" customWidth="1"/>
    <col min="14" max="14" width="15" style="630" customWidth="1"/>
    <col min="15" max="16" width="13.5703125" style="630" customWidth="1"/>
    <col min="17" max="28" width="14.85546875" style="630" customWidth="1"/>
    <col min="29" max="29" width="15.28515625" style="630" customWidth="1"/>
    <col min="30" max="31" width="14.85546875" style="630" customWidth="1"/>
    <col min="32" max="32" width="16.85546875" style="2" customWidth="1"/>
    <col min="33" max="33" width="18.140625" style="630" bestFit="1" customWidth="1"/>
    <col min="34" max="34" width="6.7109375" style="630" customWidth="1"/>
    <col min="35" max="35" width="10.28515625" style="630" customWidth="1"/>
    <col min="36" max="36" width="7.28515625" style="630" bestFit="1" customWidth="1"/>
    <col min="37" max="38" width="6.7109375" style="630" customWidth="1"/>
    <col min="39" max="39" width="7.28515625" style="630" bestFit="1" customWidth="1"/>
    <col min="40" max="42" width="6.7109375" style="630" customWidth="1"/>
    <col min="43" max="43" width="11.5703125" style="630" bestFit="1" customWidth="1"/>
    <col min="44" max="16384" width="9.140625" style="630"/>
  </cols>
  <sheetData>
    <row r="1" spans="1:39" ht="18.75" thickBot="1" x14ac:dyDescent="0.3">
      <c r="H1" s="631"/>
      <c r="I1" s="631"/>
      <c r="J1" s="631"/>
      <c r="K1" s="631"/>
      <c r="L1" s="631"/>
      <c r="M1" s="631"/>
      <c r="N1" s="631"/>
    </row>
    <row r="2" spans="1:39" ht="16.5" customHeight="1" x14ac:dyDescent="0.2">
      <c r="A2" s="794" t="s">
        <v>11</v>
      </c>
      <c r="B2" s="796" t="s">
        <v>12</v>
      </c>
      <c r="C2" s="797"/>
      <c r="D2" s="800" t="s">
        <v>13</v>
      </c>
      <c r="E2" s="801"/>
      <c r="F2" s="801"/>
      <c r="G2" s="801"/>
      <c r="H2" s="801"/>
      <c r="I2" s="801"/>
      <c r="J2" s="801"/>
      <c r="K2" s="801"/>
      <c r="L2" s="801"/>
      <c r="M2" s="801"/>
      <c r="N2" s="801"/>
      <c r="O2" s="801"/>
      <c r="P2" s="802"/>
      <c r="Q2" s="805" t="s">
        <v>14</v>
      </c>
      <c r="R2" s="800"/>
      <c r="S2" s="800"/>
      <c r="T2" s="800"/>
      <c r="U2" s="801"/>
      <c r="V2" s="801"/>
      <c r="W2" s="801"/>
      <c r="X2" s="801"/>
      <c r="Y2" s="801"/>
      <c r="Z2" s="801"/>
      <c r="AA2" s="801"/>
      <c r="AB2" s="801"/>
      <c r="AC2" s="801"/>
      <c r="AD2" s="801"/>
      <c r="AE2" s="802"/>
      <c r="AF2" s="806" t="s">
        <v>15</v>
      </c>
    </row>
    <row r="3" spans="1:39" ht="16.5" customHeight="1" x14ac:dyDescent="0.2">
      <c r="A3" s="795"/>
      <c r="B3" s="798"/>
      <c r="C3" s="799"/>
      <c r="D3" s="808" t="s">
        <v>16</v>
      </c>
      <c r="E3" s="809" t="s">
        <v>17</v>
      </c>
      <c r="F3" s="809" t="s">
        <v>18</v>
      </c>
      <c r="G3" s="810" t="s">
        <v>19</v>
      </c>
      <c r="H3" s="810"/>
      <c r="I3" s="810"/>
      <c r="J3" s="810"/>
      <c r="K3" s="810"/>
      <c r="L3" s="810"/>
      <c r="M3" s="810"/>
      <c r="N3" s="810"/>
      <c r="O3" s="809" t="s">
        <v>20</v>
      </c>
      <c r="P3" s="811" t="s">
        <v>21</v>
      </c>
      <c r="Q3" s="816" t="s">
        <v>22</v>
      </c>
      <c r="R3" s="811" t="s">
        <v>23</v>
      </c>
      <c r="S3" s="812"/>
      <c r="T3" s="813"/>
      <c r="U3" s="814"/>
      <c r="V3" s="809" t="s">
        <v>24</v>
      </c>
      <c r="W3" s="809"/>
      <c r="X3" s="809"/>
      <c r="Y3" s="809"/>
      <c r="Z3" s="809"/>
      <c r="AA3" s="809"/>
      <c r="AB3" s="809"/>
      <c r="AC3" s="809"/>
      <c r="AD3" s="809" t="s">
        <v>25</v>
      </c>
      <c r="AE3" s="815" t="s">
        <v>26</v>
      </c>
      <c r="AF3" s="807"/>
      <c r="AG3" s="630" t="s">
        <v>27</v>
      </c>
    </row>
    <row r="4" spans="1:39" ht="35.25" customHeight="1" x14ac:dyDescent="0.2">
      <c r="A4" s="795"/>
      <c r="B4" s="798"/>
      <c r="C4" s="799"/>
      <c r="D4" s="808"/>
      <c r="E4" s="809"/>
      <c r="F4" s="809"/>
      <c r="G4" s="58" t="s">
        <v>28</v>
      </c>
      <c r="H4" s="59" t="s">
        <v>29</v>
      </c>
      <c r="I4" s="60" t="s">
        <v>30</v>
      </c>
      <c r="J4" s="60" t="s">
        <v>31</v>
      </c>
      <c r="K4" s="60" t="s">
        <v>32</v>
      </c>
      <c r="L4" s="531" t="s">
        <v>33</v>
      </c>
      <c r="M4" s="61" t="s">
        <v>34</v>
      </c>
      <c r="N4" s="62" t="s">
        <v>35</v>
      </c>
      <c r="O4" s="809"/>
      <c r="P4" s="811"/>
      <c r="Q4" s="816"/>
      <c r="R4" s="63" t="s">
        <v>36</v>
      </c>
      <c r="S4" s="647" t="s">
        <v>37</v>
      </c>
      <c r="T4" s="64" t="s">
        <v>38</v>
      </c>
      <c r="U4" s="62" t="s">
        <v>39</v>
      </c>
      <c r="V4" s="63" t="s">
        <v>40</v>
      </c>
      <c r="W4" s="60" t="s">
        <v>41</v>
      </c>
      <c r="X4" s="60" t="s">
        <v>42</v>
      </c>
      <c r="Y4" s="60" t="s">
        <v>43</v>
      </c>
      <c r="Z4" s="60" t="s">
        <v>44</v>
      </c>
      <c r="AA4" s="60" t="s">
        <v>45</v>
      </c>
      <c r="AB4" s="64" t="s">
        <v>46</v>
      </c>
      <c r="AC4" s="62" t="s">
        <v>47</v>
      </c>
      <c r="AD4" s="809"/>
      <c r="AE4" s="815"/>
      <c r="AF4" s="807"/>
    </row>
    <row r="5" spans="1:39" x14ac:dyDescent="0.2">
      <c r="A5" s="65"/>
      <c r="B5" s="66"/>
      <c r="C5" s="67"/>
      <c r="D5" s="68"/>
      <c r="E5" s="69"/>
      <c r="F5" s="69"/>
      <c r="G5" s="70"/>
      <c r="H5" s="71"/>
      <c r="I5" s="72"/>
      <c r="J5" s="72"/>
      <c r="K5" s="72"/>
      <c r="L5" s="484"/>
      <c r="M5" s="73"/>
      <c r="N5" s="69"/>
      <c r="O5" s="69"/>
      <c r="P5" s="74"/>
      <c r="Q5" s="75"/>
      <c r="R5" s="76"/>
      <c r="S5" s="526"/>
      <c r="T5" s="77"/>
      <c r="U5" s="78"/>
      <c r="V5" s="76"/>
      <c r="W5" s="79"/>
      <c r="X5" s="79"/>
      <c r="Y5" s="79"/>
      <c r="Z5" s="79"/>
      <c r="AA5" s="79"/>
      <c r="AB5" s="77"/>
      <c r="AC5" s="78"/>
      <c r="AD5" s="78"/>
      <c r="AE5" s="80"/>
      <c r="AF5" s="378"/>
    </row>
    <row r="6" spans="1:39" ht="18" x14ac:dyDescent="0.25">
      <c r="A6" s="81" t="s">
        <v>48</v>
      </c>
      <c r="B6" s="376" t="s">
        <v>49</v>
      </c>
      <c r="C6" s="82"/>
      <c r="D6" s="83"/>
      <c r="E6" s="84"/>
      <c r="F6" s="84"/>
      <c r="G6" s="85"/>
      <c r="H6" s="86"/>
      <c r="I6" s="87"/>
      <c r="J6" s="87"/>
      <c r="K6" s="87"/>
      <c r="L6" s="485"/>
      <c r="M6" s="88"/>
      <c r="N6" s="84"/>
      <c r="O6" s="84"/>
      <c r="P6" s="89"/>
      <c r="Q6" s="90"/>
      <c r="R6" s="91"/>
      <c r="S6" s="527"/>
      <c r="T6" s="92"/>
      <c r="U6" s="93"/>
      <c r="V6" s="91"/>
      <c r="W6" s="94"/>
      <c r="X6" s="94"/>
      <c r="Y6" s="94"/>
      <c r="Z6" s="94"/>
      <c r="AA6" s="94"/>
      <c r="AB6" s="92"/>
      <c r="AC6" s="93"/>
      <c r="AD6" s="93"/>
      <c r="AE6" s="95"/>
      <c r="AF6" s="379"/>
    </row>
    <row r="7" spans="1:39" x14ac:dyDescent="0.2">
      <c r="A7" s="96" t="s">
        <v>0</v>
      </c>
      <c r="B7" s="97"/>
      <c r="C7" s="98" t="s">
        <v>50</v>
      </c>
      <c r="D7" s="83"/>
      <c r="E7" s="84"/>
      <c r="F7" s="84"/>
      <c r="G7" s="85"/>
      <c r="H7" s="86"/>
      <c r="I7" s="87"/>
      <c r="J7" s="87"/>
      <c r="K7" s="87"/>
      <c r="L7" s="485"/>
      <c r="M7" s="88"/>
      <c r="N7" s="84"/>
      <c r="O7" s="84"/>
      <c r="P7" s="89"/>
      <c r="Q7" s="90"/>
      <c r="R7" s="91"/>
      <c r="S7" s="527"/>
      <c r="T7" s="92"/>
      <c r="U7" s="93"/>
      <c r="V7" s="91"/>
      <c r="W7" s="94"/>
      <c r="X7" s="94"/>
      <c r="Y7" s="94"/>
      <c r="Z7" s="94"/>
      <c r="AA7" s="94"/>
      <c r="AB7" s="92"/>
      <c r="AC7" s="93"/>
      <c r="AD7" s="93"/>
      <c r="AE7" s="95"/>
      <c r="AF7" s="379"/>
    </row>
    <row r="8" spans="1:39" x14ac:dyDescent="0.2">
      <c r="A8" s="54" t="s">
        <v>51</v>
      </c>
      <c r="B8" s="3"/>
      <c r="C8" s="4"/>
      <c r="D8" s="5">
        <f t="shared" ref="D8:AF8" si="0">D15+D19+D23+D27+D31+D35+D39+D43+D47+D51+D55+D59+D67+D71+D75+D79+D83+D87+D91+D95</f>
        <v>12148</v>
      </c>
      <c r="E8" s="6">
        <f t="shared" si="0"/>
        <v>16330</v>
      </c>
      <c r="F8" s="6">
        <f t="shared" si="0"/>
        <v>427356</v>
      </c>
      <c r="G8" s="7">
        <f t="shared" si="0"/>
        <v>3554</v>
      </c>
      <c r="H8" s="8">
        <f t="shared" si="0"/>
        <v>0</v>
      </c>
      <c r="I8" s="99">
        <f t="shared" si="0"/>
        <v>10048</v>
      </c>
      <c r="J8" s="99">
        <f t="shared" si="0"/>
        <v>29166</v>
      </c>
      <c r="K8" s="486">
        <f t="shared" si="0"/>
        <v>3764</v>
      </c>
      <c r="L8" s="486">
        <f t="shared" si="0"/>
        <v>4243</v>
      </c>
      <c r="M8" s="9">
        <f t="shared" si="0"/>
        <v>633</v>
      </c>
      <c r="N8" s="6">
        <f t="shared" si="0"/>
        <v>51408</v>
      </c>
      <c r="O8" s="6">
        <f t="shared" si="0"/>
        <v>22256</v>
      </c>
      <c r="P8" s="10">
        <f t="shared" si="0"/>
        <v>529498</v>
      </c>
      <c r="Q8" s="11">
        <f t="shared" si="0"/>
        <v>-2193</v>
      </c>
      <c r="R8" s="100">
        <f t="shared" si="0"/>
        <v>133</v>
      </c>
      <c r="S8" s="506">
        <f t="shared" si="0"/>
        <v>0</v>
      </c>
      <c r="T8" s="101">
        <f t="shared" si="0"/>
        <v>-5273</v>
      </c>
      <c r="U8" s="6">
        <f t="shared" si="0"/>
        <v>-5140</v>
      </c>
      <c r="V8" s="100">
        <f t="shared" si="0"/>
        <v>0</v>
      </c>
      <c r="W8" s="99">
        <f t="shared" si="0"/>
        <v>423</v>
      </c>
      <c r="X8" s="99">
        <f t="shared" si="0"/>
        <v>0</v>
      </c>
      <c r="Y8" s="99">
        <f t="shared" si="0"/>
        <v>0</v>
      </c>
      <c r="Z8" s="99">
        <f t="shared" si="0"/>
        <v>0</v>
      </c>
      <c r="AA8" s="99">
        <f t="shared" si="0"/>
        <v>2998</v>
      </c>
      <c r="AB8" s="101">
        <f t="shared" si="0"/>
        <v>-194</v>
      </c>
      <c r="AC8" s="6">
        <f t="shared" si="0"/>
        <v>3227</v>
      </c>
      <c r="AD8" s="6">
        <f t="shared" si="0"/>
        <v>0</v>
      </c>
      <c r="AE8" s="102">
        <f t="shared" si="0"/>
        <v>-4106</v>
      </c>
      <c r="AF8" s="380">
        <f t="shared" si="0"/>
        <v>525392</v>
      </c>
      <c r="AH8" s="377">
        <f>N8-(G8+H8+I8+J8+K8+L8+M8)</f>
        <v>0</v>
      </c>
      <c r="AI8" s="377">
        <f>P8-(D8+E8+F8+N8+O8)</f>
        <v>0</v>
      </c>
      <c r="AJ8" s="377">
        <f>U8-(R8+S8+T8)</f>
        <v>0</v>
      </c>
      <c r="AK8" s="377">
        <f>AC8-(V8+W8+X8+Y8+Z8+AA8+AB8)</f>
        <v>0</v>
      </c>
      <c r="AL8" s="377">
        <f>AE8-(Q8+U8+AC8+AD8)</f>
        <v>0</v>
      </c>
      <c r="AM8" s="377">
        <f>AF8-(P8+AE8)</f>
        <v>0</v>
      </c>
    </row>
    <row r="9" spans="1:39" x14ac:dyDescent="0.2">
      <c r="A9" s="103"/>
      <c r="B9" s="104"/>
      <c r="C9" s="105"/>
      <c r="D9" s="106"/>
      <c r="E9" s="107"/>
      <c r="F9" s="107"/>
      <c r="G9" s="108"/>
      <c r="H9" s="109"/>
      <c r="I9" s="110"/>
      <c r="J9" s="110"/>
      <c r="K9" s="487"/>
      <c r="L9" s="487"/>
      <c r="M9" s="111"/>
      <c r="N9" s="107"/>
      <c r="O9" s="107"/>
      <c r="P9" s="112"/>
      <c r="Q9" s="113"/>
      <c r="R9" s="114"/>
      <c r="S9" s="507"/>
      <c r="T9" s="115"/>
      <c r="U9" s="107"/>
      <c r="V9" s="114"/>
      <c r="W9" s="110"/>
      <c r="X9" s="110"/>
      <c r="Y9" s="110"/>
      <c r="Z9" s="110"/>
      <c r="AA9" s="110"/>
      <c r="AB9" s="115"/>
      <c r="AC9" s="107"/>
      <c r="AD9" s="107"/>
      <c r="AE9" s="116"/>
      <c r="AF9" s="381"/>
      <c r="AH9" s="633"/>
      <c r="AI9" s="633"/>
      <c r="AJ9" s="633"/>
      <c r="AK9" s="633"/>
      <c r="AL9" s="633"/>
      <c r="AM9" s="633"/>
    </row>
    <row r="10" spans="1:39" x14ac:dyDescent="0.2">
      <c r="A10" s="54" t="s">
        <v>52</v>
      </c>
      <c r="B10" s="3"/>
      <c r="C10" s="4"/>
      <c r="D10" s="5">
        <f t="shared" ref="D10:AE10" si="1">D16+D20+D24+D28+D32+D36+D40+D44+D48+D52+D56+D60+D68+D72+D76+D80+D84+D88+D92+D96</f>
        <v>8215</v>
      </c>
      <c r="E10" s="6">
        <f t="shared" si="1"/>
        <v>9101</v>
      </c>
      <c r="F10" s="6">
        <f t="shared" si="1"/>
        <v>277391</v>
      </c>
      <c r="G10" s="7">
        <f t="shared" si="1"/>
        <v>746</v>
      </c>
      <c r="H10" s="8">
        <f t="shared" si="1"/>
        <v>0</v>
      </c>
      <c r="I10" s="99">
        <f t="shared" si="1"/>
        <v>0</v>
      </c>
      <c r="J10" s="99">
        <f t="shared" si="1"/>
        <v>0</v>
      </c>
      <c r="K10" s="486">
        <f t="shared" si="1"/>
        <v>0</v>
      </c>
      <c r="L10" s="486">
        <f t="shared" si="1"/>
        <v>0</v>
      </c>
      <c r="M10" s="9">
        <f t="shared" si="1"/>
        <v>0</v>
      </c>
      <c r="N10" s="6">
        <f t="shared" si="1"/>
        <v>746</v>
      </c>
      <c r="O10" s="6">
        <f t="shared" si="1"/>
        <v>4387</v>
      </c>
      <c r="P10" s="10">
        <f t="shared" si="1"/>
        <v>299840</v>
      </c>
      <c r="Q10" s="11">
        <f t="shared" si="1"/>
        <v>-4241</v>
      </c>
      <c r="R10" s="100">
        <f t="shared" si="1"/>
        <v>3082</v>
      </c>
      <c r="S10" s="506">
        <f t="shared" si="1"/>
        <v>1642</v>
      </c>
      <c r="T10" s="101">
        <f t="shared" si="1"/>
        <v>-6662</v>
      </c>
      <c r="U10" s="6">
        <f t="shared" si="1"/>
        <v>-1938</v>
      </c>
      <c r="V10" s="100">
        <f t="shared" si="1"/>
        <v>0</v>
      </c>
      <c r="W10" s="99">
        <f t="shared" si="1"/>
        <v>64</v>
      </c>
      <c r="X10" s="99">
        <f t="shared" si="1"/>
        <v>0</v>
      </c>
      <c r="Y10" s="99">
        <f t="shared" si="1"/>
        <v>0</v>
      </c>
      <c r="Z10" s="99">
        <f t="shared" si="1"/>
        <v>0</v>
      </c>
      <c r="AA10" s="99">
        <f t="shared" si="1"/>
        <v>0</v>
      </c>
      <c r="AB10" s="101">
        <f t="shared" si="1"/>
        <v>639</v>
      </c>
      <c r="AC10" s="6">
        <f t="shared" si="1"/>
        <v>703</v>
      </c>
      <c r="AD10" s="6">
        <f t="shared" si="1"/>
        <v>-111</v>
      </c>
      <c r="AE10" s="102">
        <f t="shared" si="1"/>
        <v>-5587</v>
      </c>
      <c r="AF10" s="380">
        <f>AF16+AF20+AF24+AF28+AF32+AF36+AF40+AF44+AF48+AF52+AF56+AF60+AF68+AF72+AF76+AF80+AF84+AF88+AF92+AF96</f>
        <v>294253</v>
      </c>
      <c r="AH10" s="377">
        <f>N10-(G10+H10+I10+J10+K10+L10+M10)</f>
        <v>0</v>
      </c>
      <c r="AI10" s="377">
        <f>P10-(D10+E10+F10+N10+O10)</f>
        <v>0</v>
      </c>
      <c r="AJ10" s="377">
        <f>U10-(R10+S10+T10)</f>
        <v>0</v>
      </c>
      <c r="AK10" s="377">
        <f>AC10-(V10+W10+X10+Y10+Z10+AA10+AB10)</f>
        <v>0</v>
      </c>
      <c r="AL10" s="377">
        <f>AE10-(Q10+U10+AC10+AD10)</f>
        <v>0</v>
      </c>
      <c r="AM10" s="377">
        <f>AF10-(P10+AE10)</f>
        <v>0</v>
      </c>
    </row>
    <row r="11" spans="1:39" x14ac:dyDescent="0.2">
      <c r="A11" s="103"/>
      <c r="B11" s="104"/>
      <c r="C11" s="105"/>
      <c r="D11" s="106"/>
      <c r="E11" s="107"/>
      <c r="F11" s="107"/>
      <c r="G11" s="108"/>
      <c r="H11" s="109"/>
      <c r="I11" s="110"/>
      <c r="J11" s="110"/>
      <c r="K11" s="487"/>
      <c r="L11" s="487"/>
      <c r="M11" s="111"/>
      <c r="N11" s="107"/>
      <c r="O11" s="107"/>
      <c r="P11" s="112"/>
      <c r="Q11" s="113"/>
      <c r="R11" s="114"/>
      <c r="S11" s="507"/>
      <c r="T11" s="115"/>
      <c r="U11" s="107"/>
      <c r="V11" s="114"/>
      <c r="W11" s="110"/>
      <c r="X11" s="110"/>
      <c r="Y11" s="110"/>
      <c r="Z11" s="110"/>
      <c r="AA11" s="110"/>
      <c r="AB11" s="115"/>
      <c r="AC11" s="107"/>
      <c r="AD11" s="107"/>
      <c r="AE11" s="116"/>
      <c r="AF11" s="381"/>
      <c r="AH11" s="633"/>
      <c r="AI11" s="633"/>
      <c r="AJ11" s="633"/>
      <c r="AK11" s="633"/>
      <c r="AL11" s="633"/>
      <c r="AM11" s="633"/>
    </row>
    <row r="12" spans="1:39" x14ac:dyDescent="0.2">
      <c r="A12" s="54" t="s">
        <v>53</v>
      </c>
      <c r="B12" s="3"/>
      <c r="C12" s="4"/>
      <c r="D12" s="5">
        <f>D17+D21+D25+D29+D33+D37+D41+D45+D49+D53+D57+D61+D69+D73+D77+D81+D85+D89+D93+D97</f>
        <v>3933</v>
      </c>
      <c r="E12" s="6">
        <f t="shared" ref="E12:AF12" si="2">E17+E21+E25+E29+E33+E37+E41+E45+E49+E53+E57+E61+E69+E73+E77+E81+E85+E89+E93+E97</f>
        <v>7229</v>
      </c>
      <c r="F12" s="6">
        <f>F17+F21+F25+F29+F33+F37+F41+F45+F49+F53+F57+F61+F69+F73+F77+F81+F85+F89+F93+F97</f>
        <v>149965</v>
      </c>
      <c r="G12" s="7">
        <f t="shared" si="2"/>
        <v>2808</v>
      </c>
      <c r="H12" s="8">
        <f t="shared" si="2"/>
        <v>0</v>
      </c>
      <c r="I12" s="99">
        <f t="shared" si="2"/>
        <v>10048</v>
      </c>
      <c r="J12" s="99">
        <f t="shared" si="2"/>
        <v>29166</v>
      </c>
      <c r="K12" s="486">
        <f t="shared" si="2"/>
        <v>3764</v>
      </c>
      <c r="L12" s="486">
        <f t="shared" si="2"/>
        <v>4243</v>
      </c>
      <c r="M12" s="9">
        <f t="shared" si="2"/>
        <v>633</v>
      </c>
      <c r="N12" s="6">
        <f t="shared" si="2"/>
        <v>50662</v>
      </c>
      <c r="O12" s="6">
        <f t="shared" si="2"/>
        <v>17869</v>
      </c>
      <c r="P12" s="10">
        <f t="shared" si="2"/>
        <v>229658</v>
      </c>
      <c r="Q12" s="11">
        <f t="shared" si="2"/>
        <v>2048</v>
      </c>
      <c r="R12" s="100">
        <f t="shared" si="2"/>
        <v>-2949</v>
      </c>
      <c r="S12" s="506">
        <f t="shared" si="2"/>
        <v>-1642</v>
      </c>
      <c r="T12" s="101">
        <f t="shared" si="2"/>
        <v>1389</v>
      </c>
      <c r="U12" s="6">
        <f t="shared" si="2"/>
        <v>-3202</v>
      </c>
      <c r="V12" s="100">
        <f t="shared" si="2"/>
        <v>0</v>
      </c>
      <c r="W12" s="99">
        <f t="shared" si="2"/>
        <v>359</v>
      </c>
      <c r="X12" s="99">
        <f t="shared" si="2"/>
        <v>0</v>
      </c>
      <c r="Y12" s="99">
        <f t="shared" si="2"/>
        <v>0</v>
      </c>
      <c r="Z12" s="99">
        <f t="shared" si="2"/>
        <v>0</v>
      </c>
      <c r="AA12" s="99">
        <f t="shared" si="2"/>
        <v>2998</v>
      </c>
      <c r="AB12" s="101">
        <f t="shared" si="2"/>
        <v>-833</v>
      </c>
      <c r="AC12" s="6">
        <f t="shared" si="2"/>
        <v>2524</v>
      </c>
      <c r="AD12" s="6">
        <f t="shared" si="2"/>
        <v>111</v>
      </c>
      <c r="AE12" s="102">
        <f t="shared" si="2"/>
        <v>1481</v>
      </c>
      <c r="AF12" s="380">
        <f t="shared" si="2"/>
        <v>231139</v>
      </c>
      <c r="AH12" s="377">
        <f>N12-(G12+H12+I12+J12+K12+L12+M12)</f>
        <v>0</v>
      </c>
      <c r="AI12" s="377">
        <f>P12-(D12+E12+F12+N12+O12)</f>
        <v>0</v>
      </c>
      <c r="AJ12" s="377">
        <f>U12-(R12+S12+T12)</f>
        <v>0</v>
      </c>
      <c r="AK12" s="377">
        <f>AC12-(V12+W12+X12+Y12+Z12+AA12+AB12)</f>
        <v>0</v>
      </c>
      <c r="AL12" s="377">
        <f>AE12-(Q12+U12+AC12+AD12)</f>
        <v>0</v>
      </c>
      <c r="AM12" s="377">
        <f>AF12-(P12+AE12)</f>
        <v>0</v>
      </c>
    </row>
    <row r="13" spans="1:39" x14ac:dyDescent="0.2">
      <c r="A13" s="103"/>
      <c r="B13" s="104"/>
      <c r="C13" s="105"/>
      <c r="D13" s="300"/>
      <c r="E13" s="301"/>
      <c r="F13" s="301"/>
      <c r="G13" s="302"/>
      <c r="H13" s="303"/>
      <c r="I13" s="304"/>
      <c r="J13" s="304"/>
      <c r="K13" s="501"/>
      <c r="L13" s="501"/>
      <c r="M13" s="305"/>
      <c r="N13" s="301"/>
      <c r="O13" s="301"/>
      <c r="P13" s="540"/>
      <c r="Q13" s="306"/>
      <c r="R13" s="307"/>
      <c r="S13" s="520"/>
      <c r="T13" s="308"/>
      <c r="U13" s="301"/>
      <c r="V13" s="307"/>
      <c r="W13" s="304"/>
      <c r="X13" s="304"/>
      <c r="Y13" s="304"/>
      <c r="Z13" s="304"/>
      <c r="AA13" s="304"/>
      <c r="AB13" s="308"/>
      <c r="AC13" s="301"/>
      <c r="AD13" s="301"/>
      <c r="AE13" s="309"/>
      <c r="AF13" s="381"/>
      <c r="AH13" s="633"/>
      <c r="AI13" s="633"/>
      <c r="AJ13" s="633"/>
      <c r="AK13" s="633"/>
      <c r="AL13" s="633"/>
      <c r="AM13" s="633"/>
    </row>
    <row r="14" spans="1:39" x14ac:dyDescent="0.2">
      <c r="A14" s="96"/>
      <c r="B14" s="372" t="s">
        <v>54</v>
      </c>
      <c r="C14" s="371" t="s">
        <v>55</v>
      </c>
      <c r="D14" s="119"/>
      <c r="E14" s="120"/>
      <c r="F14" s="120"/>
      <c r="G14" s="121"/>
      <c r="H14" s="122"/>
      <c r="I14" s="123"/>
      <c r="J14" s="123"/>
      <c r="K14" s="488"/>
      <c r="L14" s="488"/>
      <c r="M14" s="124"/>
      <c r="N14" s="120"/>
      <c r="O14" s="120"/>
      <c r="P14" s="539"/>
      <c r="Q14" s="125"/>
      <c r="R14" s="126"/>
      <c r="S14" s="528"/>
      <c r="T14" s="127"/>
      <c r="U14" s="128"/>
      <c r="V14" s="129"/>
      <c r="W14" s="123"/>
      <c r="X14" s="123"/>
      <c r="Y14" s="123"/>
      <c r="Z14" s="123"/>
      <c r="AA14" s="123"/>
      <c r="AB14" s="130"/>
      <c r="AC14" s="120"/>
      <c r="AD14" s="120"/>
      <c r="AE14" s="131"/>
      <c r="AF14" s="382"/>
    </row>
    <row r="15" spans="1:39" x14ac:dyDescent="0.2">
      <c r="A15" s="132" t="s">
        <v>56</v>
      </c>
      <c r="B15" s="372"/>
      <c r="C15" s="371"/>
      <c r="D15" s="119">
        <f>PROD_A21!E2</f>
        <v>0</v>
      </c>
      <c r="E15" s="119">
        <f>PROD_A21!F2</f>
        <v>0</v>
      </c>
      <c r="F15" s="119">
        <f>PROD_A21!G2</f>
        <v>82</v>
      </c>
      <c r="G15" s="119">
        <f>PROD_A21!H2</f>
        <v>0</v>
      </c>
      <c r="H15" s="119">
        <f>PROD_A21!I2</f>
        <v>0</v>
      </c>
      <c r="I15" s="119">
        <f>PROD_A21!J2</f>
        <v>0</v>
      </c>
      <c r="J15" s="119">
        <f>PROD_A21!K2</f>
        <v>0</v>
      </c>
      <c r="K15" s="119">
        <f>PROD_A21!L2</f>
        <v>0</v>
      </c>
      <c r="L15" s="119">
        <f>PROD_A21!M2</f>
        <v>0</v>
      </c>
      <c r="M15" s="119">
        <f>PROD_A21!N2</f>
        <v>0</v>
      </c>
      <c r="N15" s="120">
        <f>SUM(G15:M15)</f>
        <v>0</v>
      </c>
      <c r="O15" s="120">
        <f>PROD_A21!O2</f>
        <v>12038</v>
      </c>
      <c r="P15" s="539">
        <f>D15+E15+F15+N15+O15</f>
        <v>12120</v>
      </c>
      <c r="Q15" s="133">
        <f>PROD_A21!P2</f>
        <v>173</v>
      </c>
      <c r="R15" s="129">
        <f>PROD_A21!Q2</f>
        <v>0</v>
      </c>
      <c r="S15" s="508">
        <f>PROD_A21!R2</f>
        <v>0</v>
      </c>
      <c r="T15" s="130">
        <f>PROD_A21!S2</f>
        <v>0</v>
      </c>
      <c r="U15" s="120">
        <f>SUM(R15:T15)</f>
        <v>0</v>
      </c>
      <c r="V15" s="129">
        <f>PROD_A21!T2</f>
        <v>0</v>
      </c>
      <c r="W15" s="123">
        <f>PROD_A21!U2</f>
        <v>0</v>
      </c>
      <c r="X15" s="123">
        <f>PROD_A21!V2</f>
        <v>0</v>
      </c>
      <c r="Y15" s="123">
        <f>PROD_A21!W2</f>
        <v>0</v>
      </c>
      <c r="Z15" s="123">
        <f>PROD_A21!X2</f>
        <v>0</v>
      </c>
      <c r="AA15" s="123">
        <f>PROD_A21!Y2</f>
        <v>26</v>
      </c>
      <c r="AB15" s="130">
        <f>PROD_A21!Z2</f>
        <v>0</v>
      </c>
      <c r="AC15" s="120">
        <f>SUM(V15:AB15)</f>
        <v>26</v>
      </c>
      <c r="AD15" s="120">
        <f>PROD_A21!AA2</f>
        <v>0</v>
      </c>
      <c r="AE15" s="131">
        <f>Q15+U15+AC15+AD15</f>
        <v>199</v>
      </c>
      <c r="AF15" s="383">
        <f>P15+AE15</f>
        <v>12319</v>
      </c>
    </row>
    <row r="16" spans="1:39" x14ac:dyDescent="0.2">
      <c r="A16" s="132" t="s">
        <v>57</v>
      </c>
      <c r="B16" s="372"/>
      <c r="C16" s="371"/>
      <c r="D16" s="119">
        <f>PROD_A21!E3</f>
        <v>0</v>
      </c>
      <c r="E16" s="119">
        <f>PROD_A21!F3</f>
        <v>-30</v>
      </c>
      <c r="F16" s="119">
        <f>PROD_A21!G3</f>
        <v>31</v>
      </c>
      <c r="G16" s="119">
        <f>PROD_A21!H3</f>
        <v>0</v>
      </c>
      <c r="H16" s="119">
        <f>PROD_A21!I3</f>
        <v>0</v>
      </c>
      <c r="I16" s="119">
        <f>PROD_A21!J3</f>
        <v>0</v>
      </c>
      <c r="J16" s="119">
        <f>PROD_A21!K3</f>
        <v>0</v>
      </c>
      <c r="K16" s="119">
        <f>PROD_A21!L3</f>
        <v>0</v>
      </c>
      <c r="L16" s="119">
        <f>PROD_A21!M3</f>
        <v>0</v>
      </c>
      <c r="M16" s="119">
        <f>PROD_A21!N3</f>
        <v>0</v>
      </c>
      <c r="N16" s="120">
        <f>SUM(G16:M16)</f>
        <v>0</v>
      </c>
      <c r="O16" s="642">
        <f>PROD_A21!O3-S16</f>
        <v>5712</v>
      </c>
      <c r="P16" s="539">
        <f>D16+E16+F16+N16+O16</f>
        <v>5713</v>
      </c>
      <c r="Q16" s="133">
        <f>PROD_A21!P3</f>
        <v>499</v>
      </c>
      <c r="R16" s="129">
        <f>PROD_A21!Q3</f>
        <v>119</v>
      </c>
      <c r="S16" s="508">
        <f>Insurance!F3</f>
        <v>29</v>
      </c>
      <c r="T16" s="130">
        <f>PROD_A21!S3</f>
        <v>-6</v>
      </c>
      <c r="U16" s="120">
        <f>SUM(R16:T16)</f>
        <v>142</v>
      </c>
      <c r="V16" s="129">
        <f>PROD_A21!T3</f>
        <v>0</v>
      </c>
      <c r="W16" s="123">
        <f>PROD_A21!U3</f>
        <v>0</v>
      </c>
      <c r="X16" s="123">
        <f>PROD_A21!V3</f>
        <v>0</v>
      </c>
      <c r="Y16" s="123">
        <f>PROD_A21!W3</f>
        <v>0</v>
      </c>
      <c r="Z16" s="123">
        <f>PROD_A21!X3</f>
        <v>0</v>
      </c>
      <c r="AA16" s="123">
        <f>PROD_A21!Y3</f>
        <v>0</v>
      </c>
      <c r="AB16" s="130">
        <f>PROD_A21!Z3</f>
        <v>0</v>
      </c>
      <c r="AC16" s="120">
        <f>SUM(V16:AB16)</f>
        <v>0</v>
      </c>
      <c r="AD16" s="120">
        <f>PROD_A21!AA3</f>
        <v>0</v>
      </c>
      <c r="AE16" s="131">
        <f>Q16+U16+AC16+AD16</f>
        <v>641</v>
      </c>
      <c r="AF16" s="383">
        <f>P16+AE16</f>
        <v>6354</v>
      </c>
    </row>
    <row r="17" spans="1:36" x14ac:dyDescent="0.2">
      <c r="A17" s="132" t="s">
        <v>58</v>
      </c>
      <c r="B17" s="372"/>
      <c r="C17" s="371"/>
      <c r="D17" s="119">
        <f>PROD_A21!E4</f>
        <v>0</v>
      </c>
      <c r="E17" s="119">
        <f>PROD_A21!F4</f>
        <v>30</v>
      </c>
      <c r="F17" s="119">
        <f>PROD_A21!G4</f>
        <v>51</v>
      </c>
      <c r="G17" s="119">
        <f>PROD_A21!H4</f>
        <v>0</v>
      </c>
      <c r="H17" s="119">
        <f>PROD_A21!I4</f>
        <v>0</v>
      </c>
      <c r="I17" s="119">
        <f>PROD_A21!J4</f>
        <v>0</v>
      </c>
      <c r="J17" s="119">
        <f>PROD_A21!K4</f>
        <v>0</v>
      </c>
      <c r="K17" s="119">
        <f>PROD_A21!L4</f>
        <v>0</v>
      </c>
      <c r="L17" s="119">
        <f>PROD_A21!M4</f>
        <v>0</v>
      </c>
      <c r="M17" s="119">
        <f>PROD_A21!N4</f>
        <v>0</v>
      </c>
      <c r="N17" s="135">
        <f>SUM(G17:M17)</f>
        <v>0</v>
      </c>
      <c r="O17" s="642">
        <f>PROD_A21!O4-S17</f>
        <v>6326</v>
      </c>
      <c r="P17" s="541">
        <f>D17+E17+F17+N17+O17</f>
        <v>6407</v>
      </c>
      <c r="Q17" s="142">
        <f>PROD_A21!P4</f>
        <v>-326</v>
      </c>
      <c r="R17" s="143">
        <f>PROD_A21!Q4</f>
        <v>-119</v>
      </c>
      <c r="S17" s="509">
        <f>S15-S16</f>
        <v>-29</v>
      </c>
      <c r="T17" s="144">
        <f>PROD_A21!S4</f>
        <v>6</v>
      </c>
      <c r="U17" s="120">
        <f>SUM(R17:T17)</f>
        <v>-142</v>
      </c>
      <c r="V17" s="143">
        <f>PROD_A21!T4</f>
        <v>0</v>
      </c>
      <c r="W17" s="138">
        <f>PROD_A21!U4</f>
        <v>0</v>
      </c>
      <c r="X17" s="138">
        <f>PROD_A21!V4</f>
        <v>0</v>
      </c>
      <c r="Y17" s="138">
        <f>PROD_A21!W4</f>
        <v>0</v>
      </c>
      <c r="Z17" s="138">
        <f>PROD_A21!X4</f>
        <v>0</v>
      </c>
      <c r="AA17" s="138">
        <f>PROD_A21!Y4</f>
        <v>26</v>
      </c>
      <c r="AB17" s="144">
        <f>PROD_A21!Z4</f>
        <v>0</v>
      </c>
      <c r="AC17" s="135">
        <f>SUM(V17:AB17)</f>
        <v>26</v>
      </c>
      <c r="AD17" s="135">
        <f>PROD_A21!AA4</f>
        <v>0</v>
      </c>
      <c r="AE17" s="131">
        <f>Q17+U17+AC17+AD17</f>
        <v>-442</v>
      </c>
      <c r="AF17" s="383">
        <f>P17+AE17</f>
        <v>5965</v>
      </c>
      <c r="AG17" s="377">
        <f>AF17-(AF15-AF16)</f>
        <v>0</v>
      </c>
      <c r="AJ17" s="633"/>
    </row>
    <row r="18" spans="1:36" x14ac:dyDescent="0.2">
      <c r="A18" s="96" t="s">
        <v>0</v>
      </c>
      <c r="B18" s="372" t="s">
        <v>59</v>
      </c>
      <c r="C18" s="371" t="s">
        <v>60</v>
      </c>
      <c r="D18" s="119" t="str">
        <f>PROD_A21!E5</f>
        <v>.</v>
      </c>
      <c r="E18" s="119" t="str">
        <f>PROD_A21!F5</f>
        <v>.</v>
      </c>
      <c r="F18" s="119" t="str">
        <f>PROD_A21!G5</f>
        <v>.</v>
      </c>
      <c r="G18" s="119" t="str">
        <f>PROD_A21!H5</f>
        <v>.</v>
      </c>
      <c r="H18" s="119" t="str">
        <f>PROD_A21!I5</f>
        <v>.</v>
      </c>
      <c r="I18" s="119" t="str">
        <f>PROD_A21!J5</f>
        <v>.</v>
      </c>
      <c r="J18" s="119" t="str">
        <f>PROD_A21!K5</f>
        <v>.</v>
      </c>
      <c r="K18" s="119" t="str">
        <f>PROD_A21!L5</f>
        <v>.</v>
      </c>
      <c r="L18" s="119" t="str">
        <f>PROD_A21!M5</f>
        <v>.</v>
      </c>
      <c r="M18" s="119" t="str">
        <f>PROD_A21!N5</f>
        <v>.</v>
      </c>
      <c r="N18" s="120"/>
      <c r="O18" s="120" t="str">
        <f>PROD_A21!O5</f>
        <v>.</v>
      </c>
      <c r="P18" s="539"/>
      <c r="Q18" s="133" t="str">
        <f>PROD_A21!P5</f>
        <v>.</v>
      </c>
      <c r="R18" s="129" t="str">
        <f>PROD_A21!Q5</f>
        <v>.</v>
      </c>
      <c r="S18" s="508" t="str">
        <f>PROD_A21!R5</f>
        <v>.</v>
      </c>
      <c r="T18" s="130" t="str">
        <f>PROD_A21!S5</f>
        <v>.</v>
      </c>
      <c r="U18" s="120"/>
      <c r="V18" s="129" t="str">
        <f>PROD_A21!T5</f>
        <v>.</v>
      </c>
      <c r="W18" s="123" t="str">
        <f>PROD_A21!U5</f>
        <v>.</v>
      </c>
      <c r="X18" s="123" t="str">
        <f>PROD_A21!V5</f>
        <v>.</v>
      </c>
      <c r="Y18" s="123" t="str">
        <f>PROD_A21!W5</f>
        <v>.</v>
      </c>
      <c r="Z18" s="123" t="str">
        <f>PROD_A21!X5</f>
        <v>.</v>
      </c>
      <c r="AA18" s="123" t="str">
        <f>PROD_A21!Y5</f>
        <v>.</v>
      </c>
      <c r="AB18" s="130" t="str">
        <f>PROD_A21!Z5</f>
        <v>.</v>
      </c>
      <c r="AC18" s="120"/>
      <c r="AD18" s="120" t="str">
        <f>PROD_A21!AA5</f>
        <v>.</v>
      </c>
      <c r="AE18" s="131"/>
      <c r="AF18" s="383"/>
      <c r="AG18"/>
    </row>
    <row r="19" spans="1:36" x14ac:dyDescent="0.2">
      <c r="A19" s="132" t="s">
        <v>56</v>
      </c>
      <c r="B19" s="372"/>
      <c r="C19" s="371"/>
      <c r="D19" s="119">
        <f>PROD_A21!E6</f>
        <v>0</v>
      </c>
      <c r="E19" s="119">
        <f>PROD_A21!F6</f>
        <v>0</v>
      </c>
      <c r="F19" s="119">
        <f>PROD_A21!G6</f>
        <v>2886</v>
      </c>
      <c r="G19" s="119">
        <f>PROD_A21!H6</f>
        <v>0</v>
      </c>
      <c r="H19" s="119">
        <f>PROD_A21!I6</f>
        <v>0</v>
      </c>
      <c r="I19" s="119">
        <f>PROD_A21!J6</f>
        <v>0</v>
      </c>
      <c r="J19" s="119">
        <f>PROD_A21!K6</f>
        <v>0</v>
      </c>
      <c r="K19" s="119">
        <f>PROD_A21!L6</f>
        <v>0</v>
      </c>
      <c r="L19" s="119">
        <f>PROD_A21!M6</f>
        <v>0</v>
      </c>
      <c r="M19" s="119">
        <f>PROD_A21!N6</f>
        <v>0</v>
      </c>
      <c r="N19" s="120">
        <f>SUM(G19:M19)</f>
        <v>0</v>
      </c>
      <c r="O19" s="120">
        <f>PROD_A21!O6</f>
        <v>-34</v>
      </c>
      <c r="P19" s="539">
        <f>D19+E19+F19+N19+O19</f>
        <v>2852</v>
      </c>
      <c r="Q19" s="133">
        <f>PROD_A21!P6</f>
        <v>17</v>
      </c>
      <c r="R19" s="129">
        <f>PROD_A21!Q6</f>
        <v>0</v>
      </c>
      <c r="S19" s="508">
        <f>PROD_A21!R6</f>
        <v>0</v>
      </c>
      <c r="T19" s="130">
        <f>PROD_A21!S6</f>
        <v>-1</v>
      </c>
      <c r="U19" s="120">
        <f>SUM(R19:T19)</f>
        <v>-1</v>
      </c>
      <c r="V19" s="129">
        <f>PROD_A21!T6</f>
        <v>0</v>
      </c>
      <c r="W19" s="123">
        <f>PROD_A21!U6</f>
        <v>0</v>
      </c>
      <c r="X19" s="123">
        <f>PROD_A21!V6</f>
        <v>0</v>
      </c>
      <c r="Y19" s="123">
        <f>PROD_A21!W6</f>
        <v>0</v>
      </c>
      <c r="Z19" s="123">
        <f>PROD_A21!X6</f>
        <v>0</v>
      </c>
      <c r="AA19" s="123">
        <f>PROD_A21!Y6</f>
        <v>4</v>
      </c>
      <c r="AB19" s="130">
        <f>PROD_A21!Z6</f>
        <v>69</v>
      </c>
      <c r="AC19" s="120">
        <f>SUM(V19:AB19)</f>
        <v>73</v>
      </c>
      <c r="AD19" s="120">
        <f>PROD_A21!AA6</f>
        <v>0</v>
      </c>
      <c r="AE19" s="131">
        <f>Q19+U19+AC19+AD19</f>
        <v>89</v>
      </c>
      <c r="AF19" s="383">
        <f>P19+AE19</f>
        <v>2941</v>
      </c>
      <c r="AG19"/>
    </row>
    <row r="20" spans="1:36" x14ac:dyDescent="0.2">
      <c r="A20" s="132" t="s">
        <v>57</v>
      </c>
      <c r="B20" s="372"/>
      <c r="C20" s="371"/>
      <c r="D20" s="119">
        <f>PROD_A21!E7</f>
        <v>-23</v>
      </c>
      <c r="E20" s="119">
        <f>PROD_A21!F7</f>
        <v>-11</v>
      </c>
      <c r="F20" s="629">
        <f>PROD_A21!G7-S20</f>
        <v>1877</v>
      </c>
      <c r="G20" s="119">
        <f>PROD_A21!H7</f>
        <v>0</v>
      </c>
      <c r="H20" s="119">
        <f>PROD_A21!I7</f>
        <v>0</v>
      </c>
      <c r="I20" s="119">
        <f>PROD_A21!J7</f>
        <v>0</v>
      </c>
      <c r="J20" s="119">
        <f>PROD_A21!K7</f>
        <v>0</v>
      </c>
      <c r="K20" s="119">
        <f>PROD_A21!L7</f>
        <v>0</v>
      </c>
      <c r="L20" s="119">
        <f>PROD_A21!M7</f>
        <v>0</v>
      </c>
      <c r="M20" s="119">
        <f>PROD_A21!N7</f>
        <v>0</v>
      </c>
      <c r="N20" s="120">
        <f>SUM(G20:M20)</f>
        <v>0</v>
      </c>
      <c r="O20" s="120">
        <f>PROD_A21!O7</f>
        <v>-8</v>
      </c>
      <c r="P20" s="539">
        <f>D20+E20+F20+N20+O20</f>
        <v>1835</v>
      </c>
      <c r="Q20" s="133">
        <f>PROD_A21!P7</f>
        <v>-21</v>
      </c>
      <c r="R20" s="129">
        <f>PROD_A21!Q7</f>
        <v>7</v>
      </c>
      <c r="S20" s="508">
        <f>Insurance!F4</f>
        <v>10</v>
      </c>
      <c r="T20" s="130">
        <f>PROD_A21!S7</f>
        <v>-8</v>
      </c>
      <c r="U20" s="120">
        <f>SUM(R20:T20)</f>
        <v>9</v>
      </c>
      <c r="V20" s="129">
        <f>PROD_A21!T7</f>
        <v>0</v>
      </c>
      <c r="W20" s="123">
        <f>PROD_A21!U7</f>
        <v>0</v>
      </c>
      <c r="X20" s="123">
        <f>PROD_A21!V7</f>
        <v>0</v>
      </c>
      <c r="Y20" s="123">
        <f>PROD_A21!W7</f>
        <v>0</v>
      </c>
      <c r="Z20" s="123">
        <f>PROD_A21!X7</f>
        <v>0</v>
      </c>
      <c r="AA20" s="123">
        <f>PROD_A21!Y7</f>
        <v>0</v>
      </c>
      <c r="AB20" s="130">
        <f>PROD_A21!Z7</f>
        <v>18</v>
      </c>
      <c r="AC20" s="120">
        <f>SUM(V20:AB20)</f>
        <v>18</v>
      </c>
      <c r="AD20" s="120">
        <f>PROD_A21!AA7</f>
        <v>0</v>
      </c>
      <c r="AE20" s="131">
        <f>Q20+U20+AC20+AD20</f>
        <v>6</v>
      </c>
      <c r="AF20" s="383">
        <f>P20+AE20</f>
        <v>1841</v>
      </c>
      <c r="AG20"/>
    </row>
    <row r="21" spans="1:36" x14ac:dyDescent="0.2">
      <c r="A21" s="132" t="s">
        <v>58</v>
      </c>
      <c r="B21" s="372"/>
      <c r="C21" s="371"/>
      <c r="D21" s="119">
        <f>PROD_A21!E8</f>
        <v>23</v>
      </c>
      <c r="E21" s="119">
        <f>PROD_A21!F8</f>
        <v>11</v>
      </c>
      <c r="F21" s="629">
        <f>PROD_A21!G8-S21</f>
        <v>1009</v>
      </c>
      <c r="G21" s="119">
        <f>PROD_A21!H8</f>
        <v>0</v>
      </c>
      <c r="H21" s="119">
        <f>PROD_A21!I8</f>
        <v>0</v>
      </c>
      <c r="I21" s="119">
        <f>PROD_A21!J8</f>
        <v>0</v>
      </c>
      <c r="J21" s="119">
        <f>PROD_A21!K8</f>
        <v>0</v>
      </c>
      <c r="K21" s="119">
        <f>PROD_A21!L8</f>
        <v>0</v>
      </c>
      <c r="L21" s="119">
        <f>PROD_A21!M8</f>
        <v>0</v>
      </c>
      <c r="M21" s="119">
        <f>PROD_A21!N8</f>
        <v>0</v>
      </c>
      <c r="N21" s="135">
        <f>SUM(G21:M21)</f>
        <v>0</v>
      </c>
      <c r="O21" s="120">
        <f>PROD_A21!O8</f>
        <v>-26</v>
      </c>
      <c r="P21" s="541">
        <f>D21+E21+F21+N21+O21</f>
        <v>1017</v>
      </c>
      <c r="Q21" s="142">
        <f>PROD_A21!P8</f>
        <v>38</v>
      </c>
      <c r="R21" s="143">
        <f>PROD_A21!Q8</f>
        <v>-7</v>
      </c>
      <c r="S21" s="509">
        <f>S19-S20</f>
        <v>-10</v>
      </c>
      <c r="T21" s="144">
        <f>PROD_A21!S8</f>
        <v>7</v>
      </c>
      <c r="U21" s="135">
        <f>SUM(R21:T21)</f>
        <v>-10</v>
      </c>
      <c r="V21" s="143">
        <f>PROD_A21!T8</f>
        <v>0</v>
      </c>
      <c r="W21" s="138">
        <f>PROD_A21!U8</f>
        <v>0</v>
      </c>
      <c r="X21" s="138">
        <f>PROD_A21!V8</f>
        <v>0</v>
      </c>
      <c r="Y21" s="138">
        <f>PROD_A21!W8</f>
        <v>0</v>
      </c>
      <c r="Z21" s="138">
        <f>PROD_A21!X8</f>
        <v>0</v>
      </c>
      <c r="AA21" s="138">
        <f>PROD_A21!Y8</f>
        <v>4</v>
      </c>
      <c r="AB21" s="144">
        <f>PROD_A21!Z8</f>
        <v>51</v>
      </c>
      <c r="AC21" s="120">
        <f>SUM(V21:AB21)</f>
        <v>55</v>
      </c>
      <c r="AD21" s="135">
        <f>PROD_A21!AA8</f>
        <v>0</v>
      </c>
      <c r="AE21" s="131">
        <f>Q21+U21+AC21+AD21</f>
        <v>83</v>
      </c>
      <c r="AF21" s="383">
        <f>P21+AE21</f>
        <v>1100</v>
      </c>
      <c r="AG21">
        <f>AF21-(AF19-AF20)</f>
        <v>0</v>
      </c>
      <c r="AJ21" s="633"/>
    </row>
    <row r="22" spans="1:36" x14ac:dyDescent="0.2">
      <c r="A22" s="96" t="s">
        <v>0</v>
      </c>
      <c r="B22" s="372" t="s">
        <v>61</v>
      </c>
      <c r="C22" s="371" t="s">
        <v>62</v>
      </c>
      <c r="D22" s="119" t="str">
        <f>PROD_A21!E9</f>
        <v>.</v>
      </c>
      <c r="E22" s="119" t="str">
        <f>PROD_A21!F9</f>
        <v>.</v>
      </c>
      <c r="F22" s="119" t="str">
        <f>PROD_A21!G9</f>
        <v>.</v>
      </c>
      <c r="G22" s="119" t="str">
        <f>PROD_A21!H9</f>
        <v>.</v>
      </c>
      <c r="H22" s="119" t="str">
        <f>PROD_A21!I9</f>
        <v>.</v>
      </c>
      <c r="I22" s="119" t="str">
        <f>PROD_A21!J9</f>
        <v>.</v>
      </c>
      <c r="J22" s="119" t="str">
        <f>PROD_A21!K9</f>
        <v>.</v>
      </c>
      <c r="K22" s="119" t="str">
        <f>PROD_A21!L9</f>
        <v>.</v>
      </c>
      <c r="L22" s="119" t="str">
        <f>PROD_A21!M9</f>
        <v>.</v>
      </c>
      <c r="M22" s="119" t="str">
        <f>PROD_A21!N9</f>
        <v>.</v>
      </c>
      <c r="N22" s="120"/>
      <c r="O22" s="120" t="str">
        <f>PROD_A21!O9</f>
        <v>.</v>
      </c>
      <c r="P22" s="539"/>
      <c r="Q22" s="133" t="str">
        <f>PROD_A21!P9</f>
        <v>.</v>
      </c>
      <c r="R22" s="129" t="str">
        <f>PROD_A21!Q9</f>
        <v>.</v>
      </c>
      <c r="S22" s="508" t="str">
        <f>PROD_A21!R9</f>
        <v>.</v>
      </c>
      <c r="T22" s="130" t="str">
        <f>PROD_A21!S9</f>
        <v>.</v>
      </c>
      <c r="U22" s="120"/>
      <c r="V22" s="129" t="str">
        <f>PROD_A21!T9</f>
        <v>.</v>
      </c>
      <c r="W22" s="123" t="str">
        <f>PROD_A21!U9</f>
        <v>.</v>
      </c>
      <c r="X22" s="123" t="str">
        <f>PROD_A21!V9</f>
        <v>.</v>
      </c>
      <c r="Y22" s="123" t="str">
        <f>PROD_A21!W9</f>
        <v>.</v>
      </c>
      <c r="Z22" s="123" t="str">
        <f>PROD_A21!X9</f>
        <v>.</v>
      </c>
      <c r="AA22" s="123" t="str">
        <f>PROD_A21!Y9</f>
        <v>.</v>
      </c>
      <c r="AB22" s="130" t="str">
        <f>PROD_A21!Z9</f>
        <v>.</v>
      </c>
      <c r="AC22" s="120"/>
      <c r="AD22" s="120" t="str">
        <f>PROD_A21!AA9</f>
        <v>.</v>
      </c>
      <c r="AE22" s="131"/>
      <c r="AF22" s="383"/>
      <c r="AG22"/>
    </row>
    <row r="23" spans="1:36" x14ac:dyDescent="0.2">
      <c r="A23" s="132" t="s">
        <v>56</v>
      </c>
      <c r="B23" s="372"/>
      <c r="C23" s="371"/>
      <c r="D23" s="119">
        <f>PROD_A21!E10</f>
        <v>0</v>
      </c>
      <c r="E23" s="119">
        <f>PROD_A21!F10</f>
        <v>0</v>
      </c>
      <c r="F23" s="119">
        <f>PROD_A21!G10</f>
        <v>155464</v>
      </c>
      <c r="G23" s="119">
        <f>PROD_A21!H10</f>
        <v>0</v>
      </c>
      <c r="H23" s="119">
        <f>PROD_A21!I10</f>
        <v>0</v>
      </c>
      <c r="I23" s="119">
        <f>PROD_A21!J10</f>
        <v>0</v>
      </c>
      <c r="J23" s="119">
        <f>PROD_A21!K10</f>
        <v>0</v>
      </c>
      <c r="K23" s="119">
        <f>PROD_A21!L10</f>
        <v>0</v>
      </c>
      <c r="L23" s="119">
        <f>PROD_A21!M10</f>
        <v>0</v>
      </c>
      <c r="M23" s="119">
        <f>PROD_A21!N10</f>
        <v>0</v>
      </c>
      <c r="N23" s="120">
        <f>SUM(G23:M23)</f>
        <v>0</v>
      </c>
      <c r="O23" s="120">
        <f>PROD_A21!O10</f>
        <v>4722</v>
      </c>
      <c r="P23" s="539">
        <f>D23+E23+F23+N23+O23</f>
        <v>160186</v>
      </c>
      <c r="Q23" s="133">
        <f>PROD_A21!P10</f>
        <v>2622</v>
      </c>
      <c r="R23" s="129">
        <f>PROD_A21!Q10</f>
        <v>0</v>
      </c>
      <c r="S23" s="508">
        <f>PROD_A21!R10</f>
        <v>0</v>
      </c>
      <c r="T23" s="130">
        <f>PROD_A21!S10</f>
        <v>-1249</v>
      </c>
      <c r="U23" s="120">
        <f>SUM(R23:T23)</f>
        <v>-1249</v>
      </c>
      <c r="V23" s="129">
        <f>PROD_A21!T10</f>
        <v>0</v>
      </c>
      <c r="W23" s="123">
        <f>PROD_A21!U10</f>
        <v>0</v>
      </c>
      <c r="X23" s="123">
        <f>PROD_A21!V10</f>
        <v>0</v>
      </c>
      <c r="Y23" s="123">
        <f>PROD_A21!W10</f>
        <v>0</v>
      </c>
      <c r="Z23" s="123">
        <f>PROD_A21!X10</f>
        <v>0</v>
      </c>
      <c r="AA23" s="123">
        <f>PROD_A21!Y10</f>
        <v>94</v>
      </c>
      <c r="AB23" s="130">
        <f>PROD_A21!Z10</f>
        <v>239</v>
      </c>
      <c r="AC23" s="120">
        <f>SUM(V23:AB23)</f>
        <v>333</v>
      </c>
      <c r="AD23" s="120">
        <f>PROD_A21!AA10</f>
        <v>0</v>
      </c>
      <c r="AE23" s="131">
        <f>Q23+U23+AC23+AD23</f>
        <v>1706</v>
      </c>
      <c r="AF23" s="383">
        <f>P23+AE23</f>
        <v>161892</v>
      </c>
      <c r="AG23"/>
    </row>
    <row r="24" spans="1:36" x14ac:dyDescent="0.2">
      <c r="A24" s="132" t="s">
        <v>57</v>
      </c>
      <c r="B24" s="372"/>
      <c r="C24" s="371"/>
      <c r="D24" s="119">
        <f>PROD_A21!E11</f>
        <v>-166</v>
      </c>
      <c r="E24" s="119">
        <f>PROD_A21!F11</f>
        <v>-313</v>
      </c>
      <c r="F24" s="629">
        <f>PROD_A21!G11-S24</f>
        <v>122296</v>
      </c>
      <c r="G24" s="119">
        <f>PROD_A21!H11</f>
        <v>0</v>
      </c>
      <c r="H24" s="119">
        <f>PROD_A21!I11</f>
        <v>0</v>
      </c>
      <c r="I24" s="119">
        <f>PROD_A21!J11</f>
        <v>0</v>
      </c>
      <c r="J24" s="119">
        <f>PROD_A21!K11</f>
        <v>0</v>
      </c>
      <c r="K24" s="119">
        <f>PROD_A21!L11</f>
        <v>0</v>
      </c>
      <c r="L24" s="119">
        <f>PROD_A21!M11</f>
        <v>0</v>
      </c>
      <c r="M24" s="119">
        <f>PROD_A21!N11</f>
        <v>0</v>
      </c>
      <c r="N24" s="120">
        <f>SUM(G24:M24)</f>
        <v>0</v>
      </c>
      <c r="O24" s="120">
        <f>PROD_A21!O11</f>
        <v>-3123</v>
      </c>
      <c r="P24" s="539">
        <f>D24+E24+F24+N24+O24</f>
        <v>118694</v>
      </c>
      <c r="Q24" s="133">
        <f>PROD_A21!P11</f>
        <v>2112</v>
      </c>
      <c r="R24" s="129">
        <f>PROD_A21!Q11</f>
        <v>258</v>
      </c>
      <c r="S24" s="508">
        <f>Insurance!F5</f>
        <v>618</v>
      </c>
      <c r="T24" s="130">
        <f>PROD_A21!S11</f>
        <v>-1320</v>
      </c>
      <c r="U24" s="120">
        <f>SUM(R24:T24)</f>
        <v>-444</v>
      </c>
      <c r="V24" s="129">
        <f>PROD_A21!T11</f>
        <v>0</v>
      </c>
      <c r="W24" s="123">
        <f>PROD_A21!U11</f>
        <v>0</v>
      </c>
      <c r="X24" s="123">
        <f>PROD_A21!V11</f>
        <v>0</v>
      </c>
      <c r="Y24" s="123">
        <f>PROD_A21!W11</f>
        <v>0</v>
      </c>
      <c r="Z24" s="123">
        <f>PROD_A21!X11</f>
        <v>0</v>
      </c>
      <c r="AA24" s="123">
        <f>PROD_A21!Y11</f>
        <v>0</v>
      </c>
      <c r="AB24" s="130">
        <f>PROD_A21!Z11</f>
        <v>-329</v>
      </c>
      <c r="AC24" s="120">
        <f>SUM(V24:AB24)</f>
        <v>-329</v>
      </c>
      <c r="AD24" s="120">
        <f>PROD_A21!AA11</f>
        <v>-71</v>
      </c>
      <c r="AE24" s="131">
        <f>Q24+U24+AC24+AD24</f>
        <v>1268</v>
      </c>
      <c r="AF24" s="383">
        <f>P24+AE24</f>
        <v>119962</v>
      </c>
      <c r="AG24"/>
    </row>
    <row r="25" spans="1:36" x14ac:dyDescent="0.2">
      <c r="A25" s="132" t="s">
        <v>58</v>
      </c>
      <c r="B25" s="372"/>
      <c r="C25" s="371"/>
      <c r="D25" s="119">
        <f>PROD_A21!E12</f>
        <v>166</v>
      </c>
      <c r="E25" s="119">
        <f>PROD_A21!F12</f>
        <v>313</v>
      </c>
      <c r="F25" s="629">
        <f>PROD_A21!G12-S25</f>
        <v>33168</v>
      </c>
      <c r="G25" s="119">
        <f>PROD_A21!H12</f>
        <v>0</v>
      </c>
      <c r="H25" s="119">
        <f>PROD_A21!I12</f>
        <v>0</v>
      </c>
      <c r="I25" s="119">
        <f>PROD_A21!J12</f>
        <v>0</v>
      </c>
      <c r="J25" s="119">
        <f>PROD_A21!K12</f>
        <v>0</v>
      </c>
      <c r="K25" s="119">
        <f>PROD_A21!L12</f>
        <v>0</v>
      </c>
      <c r="L25" s="119">
        <f>PROD_A21!M12</f>
        <v>0</v>
      </c>
      <c r="M25" s="119">
        <f>PROD_A21!N12</f>
        <v>0</v>
      </c>
      <c r="N25" s="135">
        <f>SUM(G25:M25)</f>
        <v>0</v>
      </c>
      <c r="O25" s="120">
        <f>PROD_A21!O12</f>
        <v>7845</v>
      </c>
      <c r="P25" s="541">
        <f>D25+E25+F25+N25+O25</f>
        <v>41492</v>
      </c>
      <c r="Q25" s="142">
        <f>PROD_A21!P12</f>
        <v>510</v>
      </c>
      <c r="R25" s="143">
        <f>PROD_A21!Q12</f>
        <v>-258</v>
      </c>
      <c r="S25" s="509">
        <f>S23-S24</f>
        <v>-618</v>
      </c>
      <c r="T25" s="144">
        <f>PROD_A21!S12</f>
        <v>71</v>
      </c>
      <c r="U25" s="135">
        <f>SUM(R25:T25)</f>
        <v>-805</v>
      </c>
      <c r="V25" s="143">
        <f>PROD_A21!T12</f>
        <v>0</v>
      </c>
      <c r="W25" s="138">
        <f>PROD_A21!U12</f>
        <v>0</v>
      </c>
      <c r="X25" s="138">
        <f>PROD_A21!V12</f>
        <v>0</v>
      </c>
      <c r="Y25" s="138">
        <f>PROD_A21!W12</f>
        <v>0</v>
      </c>
      <c r="Z25" s="138">
        <f>PROD_A21!X12</f>
        <v>0</v>
      </c>
      <c r="AA25" s="138">
        <f>PROD_A21!Y12</f>
        <v>94</v>
      </c>
      <c r="AB25" s="144">
        <f>PROD_A21!Z12</f>
        <v>568</v>
      </c>
      <c r="AC25" s="120">
        <f>SUM(V25:AB25)</f>
        <v>662</v>
      </c>
      <c r="AD25" s="135">
        <f>PROD_A21!AA12</f>
        <v>71</v>
      </c>
      <c r="AE25" s="131">
        <f>Q25+U25+AC25+AD25</f>
        <v>438</v>
      </c>
      <c r="AF25" s="383">
        <f>P25+AE25</f>
        <v>41930</v>
      </c>
      <c r="AG25">
        <f>AF25-(AF23-AF24)</f>
        <v>0</v>
      </c>
      <c r="AJ25" s="633"/>
    </row>
    <row r="26" spans="1:36" x14ac:dyDescent="0.2">
      <c r="A26" s="96" t="s">
        <v>0</v>
      </c>
      <c r="B26" s="372" t="s">
        <v>63</v>
      </c>
      <c r="C26" s="371" t="s">
        <v>64</v>
      </c>
      <c r="D26" s="119" t="str">
        <f>PROD_A21!E13</f>
        <v>.</v>
      </c>
      <c r="E26" s="119" t="str">
        <f>PROD_A21!F13</f>
        <v>.</v>
      </c>
      <c r="F26" s="119" t="str">
        <f>PROD_A21!G13</f>
        <v>.</v>
      </c>
      <c r="G26" s="119" t="str">
        <f>PROD_A21!H13</f>
        <v>.</v>
      </c>
      <c r="H26" s="119" t="str">
        <f>PROD_A21!I13</f>
        <v>.</v>
      </c>
      <c r="I26" s="119" t="str">
        <f>PROD_A21!J13</f>
        <v>.</v>
      </c>
      <c r="J26" s="119" t="str">
        <f>PROD_A21!K13</f>
        <v>.</v>
      </c>
      <c r="K26" s="119" t="str">
        <f>PROD_A21!L13</f>
        <v>.</v>
      </c>
      <c r="L26" s="119" t="str">
        <f>PROD_A21!M13</f>
        <v>.</v>
      </c>
      <c r="M26" s="119" t="str">
        <f>PROD_A21!N13</f>
        <v>.</v>
      </c>
      <c r="N26" s="120"/>
      <c r="O26" s="120" t="str">
        <f>PROD_A21!O13</f>
        <v>.</v>
      </c>
      <c r="P26" s="539"/>
      <c r="Q26" s="133" t="str">
        <f>PROD_A21!P13</f>
        <v>.</v>
      </c>
      <c r="R26" s="129" t="str">
        <f>PROD_A21!Q13</f>
        <v>.</v>
      </c>
      <c r="S26" s="508" t="str">
        <f>PROD_A21!R13</f>
        <v>.</v>
      </c>
      <c r="T26" s="130" t="str">
        <f>PROD_A21!S13</f>
        <v>.</v>
      </c>
      <c r="U26" s="120"/>
      <c r="V26" s="129" t="str">
        <f>PROD_A21!T13</f>
        <v>.</v>
      </c>
      <c r="W26" s="123" t="str">
        <f>PROD_A21!U13</f>
        <v>.</v>
      </c>
      <c r="X26" s="123" t="str">
        <f>PROD_A21!V13</f>
        <v>.</v>
      </c>
      <c r="Y26" s="123" t="str">
        <f>PROD_A21!W13</f>
        <v>.</v>
      </c>
      <c r="Z26" s="123" t="str">
        <f>PROD_A21!X13</f>
        <v>.</v>
      </c>
      <c r="AA26" s="123" t="str">
        <f>PROD_A21!Y13</f>
        <v>.</v>
      </c>
      <c r="AB26" s="130" t="str">
        <f>PROD_A21!Z13</f>
        <v>.</v>
      </c>
      <c r="AC26" s="120"/>
      <c r="AD26" s="120" t="str">
        <f>PROD_A21!AA13</f>
        <v>.</v>
      </c>
      <c r="AE26" s="131"/>
      <c r="AF26" s="383"/>
      <c r="AG26"/>
    </row>
    <row r="27" spans="1:36" x14ac:dyDescent="0.2">
      <c r="A27" s="132" t="s">
        <v>56</v>
      </c>
      <c r="B27" s="372"/>
      <c r="C27" s="371"/>
      <c r="D27" s="119">
        <f>PROD_A21!E14</f>
        <v>0</v>
      </c>
      <c r="E27" s="119">
        <f>PROD_A21!F14</f>
        <v>0</v>
      </c>
      <c r="F27" s="119">
        <f>PROD_A21!G14</f>
        <v>14158</v>
      </c>
      <c r="G27" s="119">
        <f>PROD_A21!H14</f>
        <v>0</v>
      </c>
      <c r="H27" s="119">
        <f>PROD_A21!I14</f>
        <v>0</v>
      </c>
      <c r="I27" s="119">
        <f>PROD_A21!J14</f>
        <v>0</v>
      </c>
      <c r="J27" s="119">
        <f>PROD_A21!K14</f>
        <v>0</v>
      </c>
      <c r="K27" s="119">
        <f>PROD_A21!L14</f>
        <v>0</v>
      </c>
      <c r="L27" s="119">
        <f>PROD_A21!M14</f>
        <v>0</v>
      </c>
      <c r="M27" s="119">
        <f>PROD_A21!N14</f>
        <v>0</v>
      </c>
      <c r="N27" s="120">
        <f>SUM(G27:M27)</f>
        <v>0</v>
      </c>
      <c r="O27" s="120">
        <f>PROD_A21!O14</f>
        <v>71</v>
      </c>
      <c r="P27" s="539">
        <f>D27+E27+F27+N27+O27</f>
        <v>14229</v>
      </c>
      <c r="Q27" s="133">
        <f>PROD_A21!P14</f>
        <v>-343</v>
      </c>
      <c r="R27" s="129">
        <f>PROD_A21!Q14</f>
        <v>0</v>
      </c>
      <c r="S27" s="508">
        <f>PROD_A21!R14</f>
        <v>0</v>
      </c>
      <c r="T27" s="130">
        <f>PROD_A21!S14</f>
        <v>24</v>
      </c>
      <c r="U27" s="120">
        <f>SUM(R27:T27)</f>
        <v>24</v>
      </c>
      <c r="V27" s="129">
        <f>PROD_A21!T14</f>
        <v>0</v>
      </c>
      <c r="W27" s="123">
        <f>PROD_A21!U14</f>
        <v>0</v>
      </c>
      <c r="X27" s="123">
        <f>PROD_A21!V14</f>
        <v>0</v>
      </c>
      <c r="Y27" s="123">
        <f>PROD_A21!W14</f>
        <v>0</v>
      </c>
      <c r="Z27" s="123">
        <f>PROD_A21!X14</f>
        <v>0</v>
      </c>
      <c r="AA27" s="123">
        <f>PROD_A21!Y14</f>
        <v>5</v>
      </c>
      <c r="AB27" s="130">
        <f>PROD_A21!Z14</f>
        <v>-78</v>
      </c>
      <c r="AC27" s="120">
        <f>SUM(V27:AB27)</f>
        <v>-73</v>
      </c>
      <c r="AD27" s="120">
        <f>PROD_A21!AA14</f>
        <v>0</v>
      </c>
      <c r="AE27" s="131">
        <f>Q27+U27+AC27+AD27</f>
        <v>-392</v>
      </c>
      <c r="AF27" s="383">
        <f>P27+AE27</f>
        <v>13837</v>
      </c>
      <c r="AG27"/>
    </row>
    <row r="28" spans="1:36" x14ac:dyDescent="0.2">
      <c r="A28" s="132" t="s">
        <v>57</v>
      </c>
      <c r="B28" s="372"/>
      <c r="C28" s="371"/>
      <c r="D28" s="119">
        <f>PROD_A21!E15</f>
        <v>-51</v>
      </c>
      <c r="E28" s="119">
        <f>PROD_A21!F15</f>
        <v>-12</v>
      </c>
      <c r="F28" s="629">
        <f>PROD_A21!G15-S28</f>
        <v>8489</v>
      </c>
      <c r="G28" s="119">
        <f>PROD_A21!H15</f>
        <v>0</v>
      </c>
      <c r="H28" s="119">
        <f>PROD_A21!I15</f>
        <v>0</v>
      </c>
      <c r="I28" s="119">
        <f>PROD_A21!J15</f>
        <v>0</v>
      </c>
      <c r="J28" s="119">
        <f>PROD_A21!K15</f>
        <v>0</v>
      </c>
      <c r="K28" s="119">
        <f>PROD_A21!L15</f>
        <v>0</v>
      </c>
      <c r="L28" s="119">
        <f>PROD_A21!M15</f>
        <v>0</v>
      </c>
      <c r="M28" s="119">
        <f>PROD_A21!N15</f>
        <v>0</v>
      </c>
      <c r="N28" s="120">
        <f>SUM(G28:M28)</f>
        <v>0</v>
      </c>
      <c r="O28" s="120">
        <f>PROD_A21!O15</f>
        <v>-532</v>
      </c>
      <c r="P28" s="539">
        <f>D28+E28+F28+N28+O28</f>
        <v>7894</v>
      </c>
      <c r="Q28" s="133">
        <f>PROD_A21!P15</f>
        <v>-941</v>
      </c>
      <c r="R28" s="129">
        <f>PROD_A21!Q15</f>
        <v>212</v>
      </c>
      <c r="S28" s="508">
        <f>Insurance!F6</f>
        <v>22</v>
      </c>
      <c r="T28" s="130">
        <f>PROD_A21!S15</f>
        <v>-57</v>
      </c>
      <c r="U28" s="120">
        <f>SUM(R28:T28)</f>
        <v>177</v>
      </c>
      <c r="V28" s="129">
        <f>PROD_A21!T15</f>
        <v>0</v>
      </c>
      <c r="W28" s="123">
        <f>PROD_A21!U15</f>
        <v>0</v>
      </c>
      <c r="X28" s="123">
        <f>PROD_A21!V15</f>
        <v>0</v>
      </c>
      <c r="Y28" s="123">
        <f>PROD_A21!W15</f>
        <v>0</v>
      </c>
      <c r="Z28" s="123">
        <f>PROD_A21!X15</f>
        <v>0</v>
      </c>
      <c r="AA28" s="123">
        <f>PROD_A21!Y15</f>
        <v>0</v>
      </c>
      <c r="AB28" s="130">
        <f>PROD_A21!Z15</f>
        <v>-14</v>
      </c>
      <c r="AC28" s="120">
        <f>SUM(V28:AB28)</f>
        <v>-14</v>
      </c>
      <c r="AD28" s="120">
        <f>PROD_A21!AA15</f>
        <v>-8</v>
      </c>
      <c r="AE28" s="131">
        <f>Q28+U28+AC28+AD28</f>
        <v>-786</v>
      </c>
      <c r="AF28" s="383">
        <f>P28+AE28</f>
        <v>7108</v>
      </c>
      <c r="AG28"/>
    </row>
    <row r="29" spans="1:36" x14ac:dyDescent="0.2">
      <c r="A29" s="132" t="s">
        <v>58</v>
      </c>
      <c r="B29" s="372"/>
      <c r="C29" s="371"/>
      <c r="D29" s="119">
        <f>PROD_A21!E16</f>
        <v>51</v>
      </c>
      <c r="E29" s="119">
        <f>PROD_A21!F16</f>
        <v>12</v>
      </c>
      <c r="F29" s="629">
        <f>PROD_A21!G16-S29</f>
        <v>5669</v>
      </c>
      <c r="G29" s="119">
        <f>PROD_A21!H16</f>
        <v>0</v>
      </c>
      <c r="H29" s="119">
        <f>PROD_A21!I16</f>
        <v>0</v>
      </c>
      <c r="I29" s="119">
        <f>PROD_A21!J16</f>
        <v>0</v>
      </c>
      <c r="J29" s="119">
        <f>PROD_A21!K16</f>
        <v>0</v>
      </c>
      <c r="K29" s="119">
        <f>PROD_A21!L16</f>
        <v>0</v>
      </c>
      <c r="L29" s="119">
        <f>PROD_A21!M16</f>
        <v>0</v>
      </c>
      <c r="M29" s="119">
        <f>PROD_A21!N16</f>
        <v>0</v>
      </c>
      <c r="N29" s="135">
        <f>SUM(G29:M29)</f>
        <v>0</v>
      </c>
      <c r="O29" s="120">
        <f>PROD_A21!O16</f>
        <v>603</v>
      </c>
      <c r="P29" s="541">
        <f>D29+E29+F29+N29+O29</f>
        <v>6335</v>
      </c>
      <c r="Q29" s="142">
        <f>PROD_A21!P16</f>
        <v>598</v>
      </c>
      <c r="R29" s="143">
        <f>PROD_A21!Q16</f>
        <v>-212</v>
      </c>
      <c r="S29" s="509">
        <f>S27-S28</f>
        <v>-22</v>
      </c>
      <c r="T29" s="144">
        <f>PROD_A21!S16</f>
        <v>81</v>
      </c>
      <c r="U29" s="135">
        <f>SUM(R29:T29)</f>
        <v>-153</v>
      </c>
      <c r="V29" s="143">
        <f>PROD_A21!T16</f>
        <v>0</v>
      </c>
      <c r="W29" s="138">
        <f>PROD_A21!U16</f>
        <v>0</v>
      </c>
      <c r="X29" s="138">
        <f>PROD_A21!V16</f>
        <v>0</v>
      </c>
      <c r="Y29" s="138">
        <f>PROD_A21!W16</f>
        <v>0</v>
      </c>
      <c r="Z29" s="138">
        <f>PROD_A21!X16</f>
        <v>0</v>
      </c>
      <c r="AA29" s="138">
        <f>PROD_A21!Y16</f>
        <v>5</v>
      </c>
      <c r="AB29" s="144">
        <f>PROD_A21!Z16</f>
        <v>-64</v>
      </c>
      <c r="AC29" s="120">
        <f>SUM(V29:AB29)</f>
        <v>-59</v>
      </c>
      <c r="AD29" s="135">
        <f>PROD_A21!AA16</f>
        <v>8</v>
      </c>
      <c r="AE29" s="131">
        <f>Q29+U29+AC29+AD29</f>
        <v>394</v>
      </c>
      <c r="AF29" s="383">
        <f>P29+AE29</f>
        <v>6729</v>
      </c>
      <c r="AG29">
        <f>AF29-(AF27-AF28)</f>
        <v>0</v>
      </c>
      <c r="AJ29" s="633"/>
    </row>
    <row r="30" spans="1:36" x14ac:dyDescent="0.2">
      <c r="A30" s="96" t="s">
        <v>0</v>
      </c>
      <c r="B30" s="372" t="s">
        <v>65</v>
      </c>
      <c r="C30" s="371" t="s">
        <v>66</v>
      </c>
      <c r="D30" s="119" t="str">
        <f>PROD_A21!E17</f>
        <v>.</v>
      </c>
      <c r="E30" s="119" t="str">
        <f>PROD_A21!F17</f>
        <v>.</v>
      </c>
      <c r="F30" s="119" t="str">
        <f>PROD_A21!G17</f>
        <v>.</v>
      </c>
      <c r="G30" s="119" t="str">
        <f>PROD_A21!H17</f>
        <v>.</v>
      </c>
      <c r="H30" s="119" t="str">
        <f>PROD_A21!I17</f>
        <v>.</v>
      </c>
      <c r="I30" s="119" t="str">
        <f>PROD_A21!J17</f>
        <v>.</v>
      </c>
      <c r="J30" s="119" t="str">
        <f>PROD_A21!K17</f>
        <v>.</v>
      </c>
      <c r="K30" s="119" t="str">
        <f>PROD_A21!L17</f>
        <v>.</v>
      </c>
      <c r="L30" s="119" t="str">
        <f>PROD_A21!M17</f>
        <v>.</v>
      </c>
      <c r="M30" s="119" t="str">
        <f>PROD_A21!N17</f>
        <v>.</v>
      </c>
      <c r="N30" s="120"/>
      <c r="O30" s="120" t="str">
        <f>PROD_A21!O17</f>
        <v>.</v>
      </c>
      <c r="P30" s="539"/>
      <c r="Q30" s="133" t="str">
        <f>PROD_A21!P17</f>
        <v>.</v>
      </c>
      <c r="R30" s="129" t="str">
        <f>PROD_A21!Q17</f>
        <v>.</v>
      </c>
      <c r="S30" s="508" t="str">
        <f>PROD_A21!R17</f>
        <v>.</v>
      </c>
      <c r="T30" s="130" t="str">
        <f>PROD_A21!S17</f>
        <v>.</v>
      </c>
      <c r="U30" s="120"/>
      <c r="V30" s="129" t="str">
        <f>PROD_A21!T17</f>
        <v>.</v>
      </c>
      <c r="W30" s="123" t="str">
        <f>PROD_A21!U17</f>
        <v>.</v>
      </c>
      <c r="X30" s="123" t="str">
        <f>PROD_A21!V17</f>
        <v>.</v>
      </c>
      <c r="Y30" s="123" t="str">
        <f>PROD_A21!W17</f>
        <v>.</v>
      </c>
      <c r="Z30" s="123" t="str">
        <f>PROD_A21!X17</f>
        <v>.</v>
      </c>
      <c r="AA30" s="123" t="str">
        <f>PROD_A21!Y17</f>
        <v>.</v>
      </c>
      <c r="AB30" s="130" t="str">
        <f>PROD_A21!Z17</f>
        <v>.</v>
      </c>
      <c r="AC30" s="120"/>
      <c r="AD30" s="120" t="str">
        <f>PROD_A21!AA17</f>
        <v>.</v>
      </c>
      <c r="AE30" s="131"/>
      <c r="AF30" s="383"/>
      <c r="AG30"/>
    </row>
    <row r="31" spans="1:36" x14ac:dyDescent="0.2">
      <c r="A31" s="132" t="s">
        <v>56</v>
      </c>
      <c r="B31" s="372"/>
      <c r="C31" s="371"/>
      <c r="D31" s="119">
        <f>PROD_A21!E18</f>
        <v>0</v>
      </c>
      <c r="E31" s="119">
        <f>PROD_A21!F18</f>
        <v>1</v>
      </c>
      <c r="F31" s="119">
        <f>PROD_A21!G18</f>
        <v>4746</v>
      </c>
      <c r="G31" s="119">
        <f>PROD_A21!H18</f>
        <v>0</v>
      </c>
      <c r="H31" s="119">
        <f>PROD_A21!I18</f>
        <v>0</v>
      </c>
      <c r="I31" s="119">
        <f>PROD_A21!J18</f>
        <v>0</v>
      </c>
      <c r="J31" s="119">
        <f>PROD_A21!K18</f>
        <v>0</v>
      </c>
      <c r="K31" s="119">
        <f>PROD_A21!L18</f>
        <v>0</v>
      </c>
      <c r="L31" s="119">
        <f>PROD_A21!M18</f>
        <v>0</v>
      </c>
      <c r="M31" s="119">
        <f>PROD_A21!N18</f>
        <v>0</v>
      </c>
      <c r="N31" s="120">
        <f>SUM(G31:M31)</f>
        <v>0</v>
      </c>
      <c r="O31" s="120">
        <f>PROD_A21!O18</f>
        <v>18</v>
      </c>
      <c r="P31" s="539">
        <f>D31+E31+F31+N31+O31</f>
        <v>4765</v>
      </c>
      <c r="Q31" s="133">
        <f>PROD_A21!P18</f>
        <v>-60</v>
      </c>
      <c r="R31" s="129">
        <f>PROD_A21!Q18</f>
        <v>0</v>
      </c>
      <c r="S31" s="508">
        <f>PROD_A21!R18</f>
        <v>0</v>
      </c>
      <c r="T31" s="130">
        <f>PROD_A21!S18</f>
        <v>0</v>
      </c>
      <c r="U31" s="120">
        <f>SUM(R31:T31)</f>
        <v>0</v>
      </c>
      <c r="V31" s="129">
        <f>PROD_A21!T18</f>
        <v>0</v>
      </c>
      <c r="W31" s="123">
        <f>PROD_A21!U18</f>
        <v>0</v>
      </c>
      <c r="X31" s="123">
        <f>PROD_A21!V18</f>
        <v>0</v>
      </c>
      <c r="Y31" s="123">
        <f>PROD_A21!W18</f>
        <v>0</v>
      </c>
      <c r="Z31" s="123">
        <f>PROD_A21!X18</f>
        <v>0</v>
      </c>
      <c r="AA31" s="123">
        <f>PROD_A21!Y18</f>
        <v>25</v>
      </c>
      <c r="AB31" s="130">
        <f>PROD_A21!Z18</f>
        <v>9</v>
      </c>
      <c r="AC31" s="120">
        <f>SUM(V31:AB31)</f>
        <v>34</v>
      </c>
      <c r="AD31" s="120">
        <f>PROD_A21!AA18</f>
        <v>0</v>
      </c>
      <c r="AE31" s="131">
        <f>Q31+U31+AC31+AD31</f>
        <v>-26</v>
      </c>
      <c r="AF31" s="383">
        <f>P31+AE31</f>
        <v>4739</v>
      </c>
      <c r="AG31"/>
    </row>
    <row r="32" spans="1:36" x14ac:dyDescent="0.2">
      <c r="A32" s="132" t="s">
        <v>57</v>
      </c>
      <c r="B32" s="372"/>
      <c r="C32" s="371"/>
      <c r="D32" s="119">
        <f>PROD_A21!E19</f>
        <v>-22</v>
      </c>
      <c r="E32" s="119">
        <f>PROD_A21!F19</f>
        <v>-4</v>
      </c>
      <c r="F32" s="629">
        <f>PROD_A21!G19-S32</f>
        <v>3015</v>
      </c>
      <c r="G32" s="119">
        <f>PROD_A21!H19</f>
        <v>0</v>
      </c>
      <c r="H32" s="119">
        <f>PROD_A21!I19</f>
        <v>0</v>
      </c>
      <c r="I32" s="119">
        <f>PROD_A21!J19</f>
        <v>0</v>
      </c>
      <c r="J32" s="119">
        <f>PROD_A21!K19</f>
        <v>0</v>
      </c>
      <c r="K32" s="119">
        <f>PROD_A21!L19</f>
        <v>0</v>
      </c>
      <c r="L32" s="119">
        <f>PROD_A21!M19</f>
        <v>0</v>
      </c>
      <c r="M32" s="119">
        <f>PROD_A21!N19</f>
        <v>0</v>
      </c>
      <c r="N32" s="120">
        <f>SUM(G32:M32)</f>
        <v>0</v>
      </c>
      <c r="O32" s="120">
        <f>PROD_A21!O19</f>
        <v>-180</v>
      </c>
      <c r="P32" s="539">
        <f>D32+E32+F32+N32+O32</f>
        <v>2809</v>
      </c>
      <c r="Q32" s="133">
        <f>PROD_A21!P19</f>
        <v>-116</v>
      </c>
      <c r="R32" s="129">
        <f>PROD_A21!Q19</f>
        <v>12</v>
      </c>
      <c r="S32" s="508">
        <f>Insurance!F7</f>
        <v>1</v>
      </c>
      <c r="T32" s="130">
        <f>PROD_A21!S19</f>
        <v>-30</v>
      </c>
      <c r="U32" s="120">
        <f>SUM(R32:T32)</f>
        <v>-17</v>
      </c>
      <c r="V32" s="129">
        <f>PROD_A21!T19</f>
        <v>0</v>
      </c>
      <c r="W32" s="123">
        <f>PROD_A21!U19</f>
        <v>0</v>
      </c>
      <c r="X32" s="123">
        <f>PROD_A21!V19</f>
        <v>0</v>
      </c>
      <c r="Y32" s="123">
        <f>PROD_A21!W19</f>
        <v>0</v>
      </c>
      <c r="Z32" s="123">
        <f>PROD_A21!X19</f>
        <v>0</v>
      </c>
      <c r="AA32" s="123">
        <f>PROD_A21!Y19</f>
        <v>0</v>
      </c>
      <c r="AB32" s="130">
        <f>PROD_A21!Z19</f>
        <v>18</v>
      </c>
      <c r="AC32" s="120">
        <f>SUM(V32:AB32)</f>
        <v>18</v>
      </c>
      <c r="AD32" s="120">
        <f>PROD_A21!AA19</f>
        <v>0</v>
      </c>
      <c r="AE32" s="131">
        <f>Q32+U32+AC32+AD32</f>
        <v>-115</v>
      </c>
      <c r="AF32" s="383">
        <f>P32+AE32</f>
        <v>2694</v>
      </c>
      <c r="AG32"/>
    </row>
    <row r="33" spans="1:36" x14ac:dyDescent="0.2">
      <c r="A33" s="132" t="s">
        <v>58</v>
      </c>
      <c r="B33" s="372"/>
      <c r="C33" s="371"/>
      <c r="D33" s="119">
        <f>PROD_A21!E20</f>
        <v>22</v>
      </c>
      <c r="E33" s="119">
        <f>PROD_A21!F20</f>
        <v>5</v>
      </c>
      <c r="F33" s="629">
        <f>PROD_A21!G20-S33</f>
        <v>1731</v>
      </c>
      <c r="G33" s="119">
        <f>PROD_A21!H20</f>
        <v>0</v>
      </c>
      <c r="H33" s="119">
        <f>PROD_A21!I20</f>
        <v>0</v>
      </c>
      <c r="I33" s="119">
        <f>PROD_A21!J20</f>
        <v>0</v>
      </c>
      <c r="J33" s="119">
        <f>PROD_A21!K20</f>
        <v>0</v>
      </c>
      <c r="K33" s="119">
        <f>PROD_A21!L20</f>
        <v>0</v>
      </c>
      <c r="L33" s="119">
        <f>PROD_A21!M20</f>
        <v>0</v>
      </c>
      <c r="M33" s="119">
        <f>PROD_A21!N20</f>
        <v>0</v>
      </c>
      <c r="N33" s="135">
        <f>SUM(G33:M33)</f>
        <v>0</v>
      </c>
      <c r="O33" s="120">
        <f>PROD_A21!O20</f>
        <v>198</v>
      </c>
      <c r="P33" s="541">
        <f>D33+E33+F33+N33+O33</f>
        <v>1956</v>
      </c>
      <c r="Q33" s="142">
        <f>PROD_A21!P20</f>
        <v>56</v>
      </c>
      <c r="R33" s="143">
        <f>PROD_A21!Q20</f>
        <v>-12</v>
      </c>
      <c r="S33" s="509">
        <f>S31-S32</f>
        <v>-1</v>
      </c>
      <c r="T33" s="144">
        <f>PROD_A21!S20</f>
        <v>30</v>
      </c>
      <c r="U33" s="135">
        <f>SUM(R33:T33)</f>
        <v>17</v>
      </c>
      <c r="V33" s="143">
        <f>PROD_A21!T20</f>
        <v>0</v>
      </c>
      <c r="W33" s="138">
        <f>PROD_A21!U20</f>
        <v>0</v>
      </c>
      <c r="X33" s="138">
        <f>PROD_A21!V20</f>
        <v>0</v>
      </c>
      <c r="Y33" s="138">
        <f>PROD_A21!W20</f>
        <v>0</v>
      </c>
      <c r="Z33" s="138">
        <f>PROD_A21!X20</f>
        <v>0</v>
      </c>
      <c r="AA33" s="138">
        <f>PROD_A21!Y20</f>
        <v>25</v>
      </c>
      <c r="AB33" s="144">
        <f>PROD_A21!Z20</f>
        <v>-9</v>
      </c>
      <c r="AC33" s="120">
        <f>SUM(V33:AB33)</f>
        <v>16</v>
      </c>
      <c r="AD33" s="135">
        <f>PROD_A21!AA20</f>
        <v>0</v>
      </c>
      <c r="AE33" s="131">
        <f>Q33+U33+AC33+AD33</f>
        <v>89</v>
      </c>
      <c r="AF33" s="383">
        <f>P33+AE33</f>
        <v>2045</v>
      </c>
      <c r="AG33">
        <f>AF33-(AF31-AF32)</f>
        <v>0</v>
      </c>
      <c r="AJ33" s="633"/>
    </row>
    <row r="34" spans="1:36" x14ac:dyDescent="0.2">
      <c r="A34" s="96" t="s">
        <v>0</v>
      </c>
      <c r="B34" s="372" t="s">
        <v>67</v>
      </c>
      <c r="C34" s="371" t="s">
        <v>68</v>
      </c>
      <c r="D34" s="119" t="str">
        <f>PROD_A21!E21</f>
        <v>.</v>
      </c>
      <c r="E34" s="119" t="str">
        <f>PROD_A21!F21</f>
        <v>.</v>
      </c>
      <c r="F34" s="119" t="str">
        <f>PROD_A21!G21</f>
        <v>.</v>
      </c>
      <c r="G34" s="119" t="str">
        <f>PROD_A21!H21</f>
        <v>.</v>
      </c>
      <c r="H34" s="119" t="str">
        <f>PROD_A21!I21</f>
        <v>.</v>
      </c>
      <c r="I34" s="119" t="str">
        <f>PROD_A21!J21</f>
        <v>.</v>
      </c>
      <c r="J34" s="119" t="str">
        <f>PROD_A21!K21</f>
        <v>.</v>
      </c>
      <c r="K34" s="119" t="str">
        <f>PROD_A21!L21</f>
        <v>.</v>
      </c>
      <c r="L34" s="119" t="str">
        <f>PROD_A21!M21</f>
        <v>.</v>
      </c>
      <c r="M34" s="119" t="str">
        <f>PROD_A21!N21</f>
        <v>.</v>
      </c>
      <c r="N34" s="120"/>
      <c r="O34" s="120" t="str">
        <f>PROD_A21!O21</f>
        <v>.</v>
      </c>
      <c r="P34" s="539"/>
      <c r="Q34" s="133" t="str">
        <f>PROD_A21!P21</f>
        <v>.</v>
      </c>
      <c r="R34" s="129" t="str">
        <f>PROD_A21!Q21</f>
        <v>.</v>
      </c>
      <c r="S34" s="508" t="str">
        <f>PROD_A21!R21</f>
        <v>.</v>
      </c>
      <c r="T34" s="130" t="str">
        <f>PROD_A21!S21</f>
        <v>.</v>
      </c>
      <c r="U34" s="120"/>
      <c r="V34" s="129" t="str">
        <f>PROD_A21!T21</f>
        <v>.</v>
      </c>
      <c r="W34" s="123" t="str">
        <f>PROD_A21!U21</f>
        <v>.</v>
      </c>
      <c r="X34" s="123" t="str">
        <f>PROD_A21!V21</f>
        <v>.</v>
      </c>
      <c r="Y34" s="123" t="str">
        <f>PROD_A21!W21</f>
        <v>.</v>
      </c>
      <c r="Z34" s="123" t="str">
        <f>PROD_A21!X21</f>
        <v>.</v>
      </c>
      <c r="AA34" s="123" t="str">
        <f>PROD_A21!Y21</f>
        <v>.</v>
      </c>
      <c r="AB34" s="130" t="str">
        <f>PROD_A21!Z21</f>
        <v>.</v>
      </c>
      <c r="AC34" s="120"/>
      <c r="AD34" s="120" t="str">
        <f>PROD_A21!AA21</f>
        <v>.</v>
      </c>
      <c r="AE34" s="131"/>
      <c r="AF34" s="383"/>
      <c r="AG34"/>
    </row>
    <row r="35" spans="1:36" x14ac:dyDescent="0.2">
      <c r="A35" s="132" t="s">
        <v>56</v>
      </c>
      <c r="B35" s="372"/>
      <c r="C35" s="371"/>
      <c r="D35" s="119">
        <f>PROD_A21!E22</f>
        <v>0</v>
      </c>
      <c r="E35" s="119">
        <f>PROD_A21!F22</f>
        <v>12</v>
      </c>
      <c r="F35" s="119">
        <f>PROD_A21!G22</f>
        <v>41054</v>
      </c>
      <c r="G35" s="119">
        <f>PROD_A21!H22</f>
        <v>2211</v>
      </c>
      <c r="H35" s="119">
        <f>PROD_A21!I22</f>
        <v>0</v>
      </c>
      <c r="I35" s="119">
        <f>PROD_A21!J22</f>
        <v>24</v>
      </c>
      <c r="J35" s="119">
        <f>PROD_A21!K22</f>
        <v>0</v>
      </c>
      <c r="K35" s="119">
        <f>PROD_A21!L22</f>
        <v>0</v>
      </c>
      <c r="L35" s="119">
        <f>PROD_A21!M22</f>
        <v>0</v>
      </c>
      <c r="M35" s="119">
        <f>PROD_A21!N22</f>
        <v>0</v>
      </c>
      <c r="N35" s="120">
        <f>SUM(G35:M35)</f>
        <v>2235</v>
      </c>
      <c r="O35" s="120">
        <f>PROD_A21!O22</f>
        <v>29</v>
      </c>
      <c r="P35" s="539">
        <f>D35+E35+F35+N35+O35</f>
        <v>43330</v>
      </c>
      <c r="Q35" s="133">
        <f>PROD_A21!P22</f>
        <v>-1106</v>
      </c>
      <c r="R35" s="129">
        <f>PROD_A21!Q22</f>
        <v>2</v>
      </c>
      <c r="S35" s="508">
        <f>PROD_A21!R22</f>
        <v>0</v>
      </c>
      <c r="T35" s="130">
        <f>PROD_A21!S22</f>
        <v>-36</v>
      </c>
      <c r="U35" s="120">
        <f>SUM(R35:T35)</f>
        <v>-34</v>
      </c>
      <c r="V35" s="129">
        <f>PROD_A21!T22</f>
        <v>0</v>
      </c>
      <c r="W35" s="123">
        <f>PROD_A21!U22</f>
        <v>0</v>
      </c>
      <c r="X35" s="123">
        <f>PROD_A21!V22</f>
        <v>0</v>
      </c>
      <c r="Y35" s="123">
        <f>PROD_A21!W22</f>
        <v>0</v>
      </c>
      <c r="Z35" s="123">
        <f>PROD_A21!X22</f>
        <v>0</v>
      </c>
      <c r="AA35" s="123">
        <f>PROD_A21!Y22</f>
        <v>910</v>
      </c>
      <c r="AB35" s="130">
        <f>PROD_A21!Z22</f>
        <v>402</v>
      </c>
      <c r="AC35" s="120">
        <f>SUM(V35:AB35)</f>
        <v>1312</v>
      </c>
      <c r="AD35" s="120">
        <f>PROD_A21!AA22</f>
        <v>0</v>
      </c>
      <c r="AE35" s="131">
        <f>Q35+U35+AC35+AD35</f>
        <v>172</v>
      </c>
      <c r="AF35" s="383">
        <f>P35+AE35</f>
        <v>43502</v>
      </c>
      <c r="AG35"/>
    </row>
    <row r="36" spans="1:36" x14ac:dyDescent="0.2">
      <c r="A36" s="132" t="s">
        <v>57</v>
      </c>
      <c r="B36" s="372"/>
      <c r="C36" s="371"/>
      <c r="D36" s="119">
        <f>PROD_A21!E23</f>
        <v>-99</v>
      </c>
      <c r="E36" s="119">
        <f>PROD_A21!F23</f>
        <v>-363</v>
      </c>
      <c r="F36" s="629">
        <f>PROD_A21!G23-S36</f>
        <v>27198</v>
      </c>
      <c r="G36" s="119">
        <f>PROD_A21!H23</f>
        <v>0</v>
      </c>
      <c r="H36" s="119">
        <f>PROD_A21!I23</f>
        <v>0</v>
      </c>
      <c r="I36" s="119">
        <f>PROD_A21!J23</f>
        <v>0</v>
      </c>
      <c r="J36" s="119">
        <f>PROD_A21!K23</f>
        <v>0</v>
      </c>
      <c r="K36" s="119">
        <f>PROD_A21!L23</f>
        <v>0</v>
      </c>
      <c r="L36" s="119">
        <f>PROD_A21!M23</f>
        <v>0</v>
      </c>
      <c r="M36" s="119">
        <f>PROD_A21!N23</f>
        <v>0</v>
      </c>
      <c r="N36" s="120">
        <f>SUM(G36:M36)</f>
        <v>0</v>
      </c>
      <c r="O36" s="120">
        <f>PROD_A21!O23</f>
        <v>1528</v>
      </c>
      <c r="P36" s="539">
        <f>D36+E36+F36+N36+O36</f>
        <v>28264</v>
      </c>
      <c r="Q36" s="133">
        <f>PROD_A21!P23</f>
        <v>-1185</v>
      </c>
      <c r="R36" s="129">
        <f>PROD_A21!Q23</f>
        <v>75</v>
      </c>
      <c r="S36" s="508">
        <f>Insurance!F8</f>
        <v>24</v>
      </c>
      <c r="T36" s="130">
        <f>PROD_A21!S23</f>
        <v>-23</v>
      </c>
      <c r="U36" s="120">
        <f>SUM(R36:T36)</f>
        <v>76</v>
      </c>
      <c r="V36" s="129">
        <f>PROD_A21!T23</f>
        <v>0</v>
      </c>
      <c r="W36" s="123">
        <f>PROD_A21!U23</f>
        <v>0</v>
      </c>
      <c r="X36" s="123">
        <f>PROD_A21!V23</f>
        <v>0</v>
      </c>
      <c r="Y36" s="123">
        <f>PROD_A21!W23</f>
        <v>0</v>
      </c>
      <c r="Z36" s="123">
        <f>PROD_A21!X23</f>
        <v>0</v>
      </c>
      <c r="AA36" s="123">
        <f>PROD_A21!Y23</f>
        <v>0</v>
      </c>
      <c r="AB36" s="130">
        <f>PROD_A21!Z23</f>
        <v>1136</v>
      </c>
      <c r="AC36" s="120">
        <f>SUM(V36:AB36)</f>
        <v>1136</v>
      </c>
      <c r="AD36" s="120">
        <f>PROD_A21!AA23</f>
        <v>0</v>
      </c>
      <c r="AE36" s="131">
        <f>Q36+U36+AC36+AD36</f>
        <v>27</v>
      </c>
      <c r="AF36" s="383">
        <f>P36+AE36</f>
        <v>28291</v>
      </c>
      <c r="AG36"/>
    </row>
    <row r="37" spans="1:36" x14ac:dyDescent="0.2">
      <c r="A37" s="132" t="s">
        <v>58</v>
      </c>
      <c r="B37" s="372"/>
      <c r="C37" s="371"/>
      <c r="D37" s="119">
        <f>PROD_A21!E24</f>
        <v>99</v>
      </c>
      <c r="E37" s="119">
        <f>PROD_A21!F24</f>
        <v>375</v>
      </c>
      <c r="F37" s="629">
        <f>PROD_A21!G24-S37</f>
        <v>13856</v>
      </c>
      <c r="G37" s="119">
        <f>PROD_A21!H24</f>
        <v>2211</v>
      </c>
      <c r="H37" s="119">
        <f>PROD_A21!I24</f>
        <v>0</v>
      </c>
      <c r="I37" s="119">
        <f>PROD_A21!J24</f>
        <v>24</v>
      </c>
      <c r="J37" s="119">
        <f>PROD_A21!K24</f>
        <v>0</v>
      </c>
      <c r="K37" s="119">
        <f>PROD_A21!L24</f>
        <v>0</v>
      </c>
      <c r="L37" s="119">
        <f>PROD_A21!M24</f>
        <v>0</v>
      </c>
      <c r="M37" s="119">
        <f>PROD_A21!N24</f>
        <v>0</v>
      </c>
      <c r="N37" s="135">
        <f>SUM(G37:M37)</f>
        <v>2235</v>
      </c>
      <c r="O37" s="120">
        <f>PROD_A21!O24</f>
        <v>-1499</v>
      </c>
      <c r="P37" s="541">
        <f>D37+E37+F37+N37+O37</f>
        <v>15066</v>
      </c>
      <c r="Q37" s="142">
        <f>PROD_A21!P24</f>
        <v>79</v>
      </c>
      <c r="R37" s="143">
        <f>PROD_A21!Q24</f>
        <v>-73</v>
      </c>
      <c r="S37" s="509">
        <f>S35-S36</f>
        <v>-24</v>
      </c>
      <c r="T37" s="144">
        <f>PROD_A21!S24</f>
        <v>-13</v>
      </c>
      <c r="U37" s="135">
        <f>SUM(R37:T37)</f>
        <v>-110</v>
      </c>
      <c r="V37" s="143">
        <f>PROD_A21!T24</f>
        <v>0</v>
      </c>
      <c r="W37" s="138">
        <f>PROD_A21!U24</f>
        <v>0</v>
      </c>
      <c r="X37" s="138">
        <f>PROD_A21!V24</f>
        <v>0</v>
      </c>
      <c r="Y37" s="138">
        <f>PROD_A21!W24</f>
        <v>0</v>
      </c>
      <c r="Z37" s="138">
        <f>PROD_A21!X24</f>
        <v>0</v>
      </c>
      <c r="AA37" s="138">
        <f>PROD_A21!Y24</f>
        <v>910</v>
      </c>
      <c r="AB37" s="144">
        <f>PROD_A21!Z24</f>
        <v>-734</v>
      </c>
      <c r="AC37" s="120">
        <f>SUM(V37:AB37)</f>
        <v>176</v>
      </c>
      <c r="AD37" s="135">
        <f>PROD_A21!AA24</f>
        <v>0</v>
      </c>
      <c r="AE37" s="131">
        <f>Q37+U37+AC37+AD37</f>
        <v>145</v>
      </c>
      <c r="AF37" s="383">
        <f>P37+AE37</f>
        <v>15211</v>
      </c>
      <c r="AG37">
        <f>AF37-(AF35-AF36)</f>
        <v>0</v>
      </c>
      <c r="AJ37" s="633"/>
    </row>
    <row r="38" spans="1:36" x14ac:dyDescent="0.2">
      <c r="A38" s="96" t="s">
        <v>0</v>
      </c>
      <c r="B38" s="372" t="s">
        <v>69</v>
      </c>
      <c r="C38" s="371" t="s">
        <v>70</v>
      </c>
      <c r="D38" s="119" t="str">
        <f>PROD_A21!E25</f>
        <v>.</v>
      </c>
      <c r="E38" s="119" t="str">
        <f>PROD_A21!F25</f>
        <v>.</v>
      </c>
      <c r="F38" s="119" t="str">
        <f>PROD_A21!G25</f>
        <v>.</v>
      </c>
      <c r="G38" s="119" t="str">
        <f>PROD_A21!H25</f>
        <v>.</v>
      </c>
      <c r="H38" s="119" t="str">
        <f>PROD_A21!I25</f>
        <v>.</v>
      </c>
      <c r="I38" s="119" t="str">
        <f>PROD_A21!J25</f>
        <v>.</v>
      </c>
      <c r="J38" s="119" t="str">
        <f>PROD_A21!K25</f>
        <v>.</v>
      </c>
      <c r="K38" s="119" t="str">
        <f>PROD_A21!L25</f>
        <v>.</v>
      </c>
      <c r="L38" s="119" t="str">
        <f>PROD_A21!M25</f>
        <v>.</v>
      </c>
      <c r="M38" s="119" t="str">
        <f>PROD_A21!N25</f>
        <v>.</v>
      </c>
      <c r="N38" s="120"/>
      <c r="O38" s="120" t="str">
        <f>PROD_A21!O25</f>
        <v>.</v>
      </c>
      <c r="P38" s="539"/>
      <c r="Q38" s="133" t="str">
        <f>PROD_A21!P25</f>
        <v>.</v>
      </c>
      <c r="R38" s="129" t="str">
        <f>PROD_A21!Q25</f>
        <v>.</v>
      </c>
      <c r="S38" s="508" t="str">
        <f>PROD_A21!R25</f>
        <v>.</v>
      </c>
      <c r="T38" s="130" t="str">
        <f>PROD_A21!S25</f>
        <v>.</v>
      </c>
      <c r="U38" s="120"/>
      <c r="V38" s="129" t="str">
        <f>PROD_A21!T25</f>
        <v>.</v>
      </c>
      <c r="W38" s="123" t="str">
        <f>PROD_A21!U25</f>
        <v>.</v>
      </c>
      <c r="X38" s="123" t="str">
        <f>PROD_A21!V25</f>
        <v>.</v>
      </c>
      <c r="Y38" s="123" t="str">
        <f>PROD_A21!W25</f>
        <v>.</v>
      </c>
      <c r="Z38" s="123" t="str">
        <f>PROD_A21!X25</f>
        <v>.</v>
      </c>
      <c r="AA38" s="123" t="str">
        <f>PROD_A21!Y25</f>
        <v>.</v>
      </c>
      <c r="AB38" s="130" t="str">
        <f>PROD_A21!Z25</f>
        <v>.</v>
      </c>
      <c r="AC38" s="120"/>
      <c r="AD38" s="120" t="str">
        <f>PROD_A21!AA25</f>
        <v>.</v>
      </c>
      <c r="AE38" s="131"/>
      <c r="AF38" s="383"/>
      <c r="AG38"/>
    </row>
    <row r="39" spans="1:36" x14ac:dyDescent="0.2">
      <c r="A39" s="132" t="s">
        <v>56</v>
      </c>
      <c r="B39" s="372"/>
      <c r="C39" s="371"/>
      <c r="D39" s="119">
        <f>PROD_A21!E26</f>
        <v>0</v>
      </c>
      <c r="E39" s="119">
        <f>PROD_A21!F26</f>
        <v>97</v>
      </c>
      <c r="F39" s="119">
        <f>PROD_A21!G26</f>
        <v>37936</v>
      </c>
      <c r="G39" s="119">
        <f>PROD_A21!H26</f>
        <v>0</v>
      </c>
      <c r="H39" s="119">
        <f>PROD_A21!I26</f>
        <v>0</v>
      </c>
      <c r="I39" s="119">
        <f>PROD_A21!J26</f>
        <v>0</v>
      </c>
      <c r="J39" s="119">
        <f>PROD_A21!K26</f>
        <v>0</v>
      </c>
      <c r="K39" s="119">
        <f>PROD_A21!L26</f>
        <v>0</v>
      </c>
      <c r="L39" s="119">
        <f>PROD_A21!M26</f>
        <v>0</v>
      </c>
      <c r="M39" s="119">
        <f>PROD_A21!N26</f>
        <v>0</v>
      </c>
      <c r="N39" s="120">
        <f>SUM(G39:M39)</f>
        <v>0</v>
      </c>
      <c r="O39" s="120">
        <f>PROD_A21!O26</f>
        <v>1070</v>
      </c>
      <c r="P39" s="539">
        <f>D39+E39+F39+N39+O39</f>
        <v>39103</v>
      </c>
      <c r="Q39" s="133">
        <f>PROD_A21!P26</f>
        <v>-852</v>
      </c>
      <c r="R39" s="129">
        <f>PROD_A21!Q26</f>
        <v>0</v>
      </c>
      <c r="S39" s="508">
        <f>PROD_A21!R26</f>
        <v>0</v>
      </c>
      <c r="T39" s="130">
        <f>PROD_A21!S26</f>
        <v>108</v>
      </c>
      <c r="U39" s="120">
        <f>SUM(R39:T39)</f>
        <v>108</v>
      </c>
      <c r="V39" s="129">
        <f>PROD_A21!T26</f>
        <v>0</v>
      </c>
      <c r="W39" s="123">
        <f>PROD_A21!U26</f>
        <v>160</v>
      </c>
      <c r="X39" s="123">
        <f>PROD_A21!V26</f>
        <v>0</v>
      </c>
      <c r="Y39" s="123">
        <f>PROD_A21!W26</f>
        <v>0</v>
      </c>
      <c r="Z39" s="123">
        <f>PROD_A21!X26</f>
        <v>0</v>
      </c>
      <c r="AA39" s="123">
        <f>PROD_A21!Y26</f>
        <v>487</v>
      </c>
      <c r="AB39" s="130">
        <f>PROD_A21!Z26</f>
        <v>-1092</v>
      </c>
      <c r="AC39" s="120">
        <f>SUM(V39:AB39)</f>
        <v>-445</v>
      </c>
      <c r="AD39" s="120">
        <f>PROD_A21!AA26</f>
        <v>0</v>
      </c>
      <c r="AE39" s="131">
        <f>Q39+U39+AC39+AD39</f>
        <v>-1189</v>
      </c>
      <c r="AF39" s="383">
        <f>P39+AE39</f>
        <v>37914</v>
      </c>
      <c r="AG39"/>
    </row>
    <row r="40" spans="1:36" x14ac:dyDescent="0.2">
      <c r="A40" s="132" t="s">
        <v>57</v>
      </c>
      <c r="B40" s="372"/>
      <c r="C40" s="371"/>
      <c r="D40" s="119">
        <f>PROD_A21!E27</f>
        <v>-262</v>
      </c>
      <c r="E40" s="119">
        <f>PROD_A21!F27</f>
        <v>-217</v>
      </c>
      <c r="F40" s="629">
        <f>PROD_A21!G27-S40</f>
        <v>21264</v>
      </c>
      <c r="G40" s="119">
        <f>PROD_A21!H27</f>
        <v>0</v>
      </c>
      <c r="H40" s="119">
        <f>PROD_A21!I27</f>
        <v>0</v>
      </c>
      <c r="I40" s="119">
        <f>PROD_A21!J27</f>
        <v>0</v>
      </c>
      <c r="J40" s="119">
        <f>PROD_A21!K27</f>
        <v>0</v>
      </c>
      <c r="K40" s="119">
        <f>PROD_A21!L27</f>
        <v>0</v>
      </c>
      <c r="L40" s="119">
        <f>PROD_A21!M27</f>
        <v>0</v>
      </c>
      <c r="M40" s="119">
        <f>PROD_A21!N27</f>
        <v>0</v>
      </c>
      <c r="N40" s="120">
        <f>SUM(G40:M40)</f>
        <v>0</v>
      </c>
      <c r="O40" s="120">
        <f>PROD_A21!O27</f>
        <v>-246</v>
      </c>
      <c r="P40" s="539">
        <f>D40+E40+F40+N40+O40</f>
        <v>20539</v>
      </c>
      <c r="Q40" s="133">
        <f>PROD_A21!P27</f>
        <v>-886</v>
      </c>
      <c r="R40" s="129">
        <f>PROD_A21!Q27</f>
        <v>96</v>
      </c>
      <c r="S40" s="508">
        <f>Insurance!F9</f>
        <v>103</v>
      </c>
      <c r="T40" s="130">
        <f>PROD_A21!S27</f>
        <v>-105</v>
      </c>
      <c r="U40" s="120">
        <f>SUM(R40:T40)</f>
        <v>94</v>
      </c>
      <c r="V40" s="129">
        <f>PROD_A21!T27</f>
        <v>0</v>
      </c>
      <c r="W40" s="123">
        <f>PROD_A21!U27</f>
        <v>0</v>
      </c>
      <c r="X40" s="123">
        <f>PROD_A21!V27</f>
        <v>0</v>
      </c>
      <c r="Y40" s="123">
        <f>PROD_A21!W27</f>
        <v>0</v>
      </c>
      <c r="Z40" s="123">
        <f>PROD_A21!X27</f>
        <v>0</v>
      </c>
      <c r="AA40" s="123">
        <f>PROD_A21!Y27</f>
        <v>0</v>
      </c>
      <c r="AB40" s="130">
        <f>PROD_A21!Z27</f>
        <v>-1390</v>
      </c>
      <c r="AC40" s="120">
        <f>SUM(V40:AB40)</f>
        <v>-1390</v>
      </c>
      <c r="AD40" s="120">
        <f>PROD_A21!AA27</f>
        <v>-22</v>
      </c>
      <c r="AE40" s="131">
        <f>Q40+U40+AC40+AD40</f>
        <v>-2204</v>
      </c>
      <c r="AF40" s="383">
        <f>P40+AE40</f>
        <v>18335</v>
      </c>
      <c r="AG40"/>
    </row>
    <row r="41" spans="1:36" x14ac:dyDescent="0.2">
      <c r="A41" s="132" t="s">
        <v>58</v>
      </c>
      <c r="B41" s="372"/>
      <c r="C41" s="371"/>
      <c r="D41" s="119">
        <f>PROD_A21!E28</f>
        <v>262</v>
      </c>
      <c r="E41" s="119">
        <f>PROD_A21!F28</f>
        <v>314</v>
      </c>
      <c r="F41" s="629">
        <f>PROD_A21!G28-S41</f>
        <v>16672</v>
      </c>
      <c r="G41" s="119">
        <f>PROD_A21!H28</f>
        <v>0</v>
      </c>
      <c r="H41" s="119">
        <f>PROD_A21!I28</f>
        <v>0</v>
      </c>
      <c r="I41" s="119">
        <f>PROD_A21!J28</f>
        <v>0</v>
      </c>
      <c r="J41" s="119">
        <f>PROD_A21!K28</f>
        <v>0</v>
      </c>
      <c r="K41" s="119">
        <f>PROD_A21!L28</f>
        <v>0</v>
      </c>
      <c r="L41" s="119">
        <f>PROD_A21!M28</f>
        <v>0</v>
      </c>
      <c r="M41" s="119">
        <f>PROD_A21!N28</f>
        <v>0</v>
      </c>
      <c r="N41" s="135">
        <f>SUM(G41:M41)</f>
        <v>0</v>
      </c>
      <c r="O41" s="120">
        <f>PROD_A21!O28</f>
        <v>1316</v>
      </c>
      <c r="P41" s="541">
        <f>D41+E41+F41+N41+O41</f>
        <v>18564</v>
      </c>
      <c r="Q41" s="142">
        <f>PROD_A21!P28</f>
        <v>34</v>
      </c>
      <c r="R41" s="143">
        <f>PROD_A21!Q28</f>
        <v>-96</v>
      </c>
      <c r="S41" s="509">
        <f>S39-S40</f>
        <v>-103</v>
      </c>
      <c r="T41" s="144">
        <f>PROD_A21!S28</f>
        <v>213</v>
      </c>
      <c r="U41" s="135">
        <f>SUM(R41:T41)</f>
        <v>14</v>
      </c>
      <c r="V41" s="143">
        <f>PROD_A21!T28</f>
        <v>0</v>
      </c>
      <c r="W41" s="138">
        <f>PROD_A21!U28</f>
        <v>160</v>
      </c>
      <c r="X41" s="138">
        <f>PROD_A21!V28</f>
        <v>0</v>
      </c>
      <c r="Y41" s="138">
        <f>PROD_A21!W28</f>
        <v>0</v>
      </c>
      <c r="Z41" s="138">
        <f>PROD_A21!X28</f>
        <v>0</v>
      </c>
      <c r="AA41" s="138">
        <f>PROD_A21!Y28</f>
        <v>487</v>
      </c>
      <c r="AB41" s="144">
        <f>PROD_A21!Z28</f>
        <v>298</v>
      </c>
      <c r="AC41" s="120">
        <f>SUM(V41:AB41)</f>
        <v>945</v>
      </c>
      <c r="AD41" s="135">
        <f>PROD_A21!AA28</f>
        <v>22</v>
      </c>
      <c r="AE41" s="131">
        <f>Q41+U41+AC41+AD41</f>
        <v>1015</v>
      </c>
      <c r="AF41" s="383">
        <f>P41+AE41</f>
        <v>19579</v>
      </c>
      <c r="AG41">
        <f>AF41-(AF39-AF40)</f>
        <v>0</v>
      </c>
      <c r="AJ41" s="633"/>
    </row>
    <row r="42" spans="1:36" x14ac:dyDescent="0.2">
      <c r="A42" s="96" t="s">
        <v>0</v>
      </c>
      <c r="B42" s="372" t="s">
        <v>71</v>
      </c>
      <c r="C42" s="371" t="s">
        <v>72</v>
      </c>
      <c r="D42" s="119" t="str">
        <f>PROD_A21!E29</f>
        <v>.</v>
      </c>
      <c r="E42" s="119" t="str">
        <f>PROD_A21!F29</f>
        <v>.</v>
      </c>
      <c r="F42" s="119" t="str">
        <f>PROD_A21!G29</f>
        <v>.</v>
      </c>
      <c r="G42" s="119" t="str">
        <f>PROD_A21!H29</f>
        <v>.</v>
      </c>
      <c r="H42" s="119" t="str">
        <f>PROD_A21!I29</f>
        <v>.</v>
      </c>
      <c r="I42" s="119" t="str">
        <f>PROD_A21!J29</f>
        <v>.</v>
      </c>
      <c r="J42" s="119" t="str">
        <f>PROD_A21!K29</f>
        <v>.</v>
      </c>
      <c r="K42" s="119" t="str">
        <f>PROD_A21!L29</f>
        <v>.</v>
      </c>
      <c r="L42" s="119" t="str">
        <f>PROD_A21!M29</f>
        <v>.</v>
      </c>
      <c r="M42" s="119" t="str">
        <f>PROD_A21!N29</f>
        <v>.</v>
      </c>
      <c r="N42" s="120"/>
      <c r="O42" s="120" t="str">
        <f>PROD_A21!O29</f>
        <v>.</v>
      </c>
      <c r="P42" s="539"/>
      <c r="Q42" s="133" t="str">
        <f>PROD_A21!P29</f>
        <v>.</v>
      </c>
      <c r="R42" s="129" t="str">
        <f>PROD_A21!Q29</f>
        <v>.</v>
      </c>
      <c r="S42" s="508" t="str">
        <f>PROD_A21!R29</f>
        <v>.</v>
      </c>
      <c r="T42" s="130" t="str">
        <f>PROD_A21!S29</f>
        <v>.</v>
      </c>
      <c r="U42" s="120"/>
      <c r="V42" s="129" t="str">
        <f>PROD_A21!T29</f>
        <v>.</v>
      </c>
      <c r="W42" s="123" t="str">
        <f>PROD_A21!U29</f>
        <v>.</v>
      </c>
      <c r="X42" s="123" t="str">
        <f>PROD_A21!V29</f>
        <v>.</v>
      </c>
      <c r="Y42" s="123" t="str">
        <f>PROD_A21!W29</f>
        <v>.</v>
      </c>
      <c r="Z42" s="123" t="str">
        <f>PROD_A21!X29</f>
        <v>.</v>
      </c>
      <c r="AA42" s="123" t="str">
        <f>PROD_A21!Y29</f>
        <v>.</v>
      </c>
      <c r="AB42" s="130" t="str">
        <f>PROD_A21!Z29</f>
        <v>.</v>
      </c>
      <c r="AC42" s="120"/>
      <c r="AD42" s="120" t="str">
        <f>PROD_A21!AA29</f>
        <v>.</v>
      </c>
      <c r="AE42" s="131"/>
      <c r="AF42" s="383"/>
      <c r="AG42"/>
    </row>
    <row r="43" spans="1:36" x14ac:dyDescent="0.2">
      <c r="A43" s="132" t="s">
        <v>56</v>
      </c>
      <c r="B43" s="372"/>
      <c r="C43" s="371"/>
      <c r="D43" s="119">
        <f>PROD_A21!E30</f>
        <v>0</v>
      </c>
      <c r="E43" s="119">
        <f>PROD_A21!F30</f>
        <v>24</v>
      </c>
      <c r="F43" s="119">
        <f>PROD_A21!G30</f>
        <v>28604</v>
      </c>
      <c r="G43" s="119">
        <f>PROD_A21!H30</f>
        <v>0</v>
      </c>
      <c r="H43" s="119">
        <f>PROD_A21!I30</f>
        <v>0</v>
      </c>
      <c r="I43" s="119">
        <f>PROD_A21!J30</f>
        <v>144</v>
      </c>
      <c r="J43" s="119">
        <f>PROD_A21!K30</f>
        <v>0</v>
      </c>
      <c r="K43" s="119">
        <f>PROD_A21!L30</f>
        <v>0</v>
      </c>
      <c r="L43" s="119">
        <f>PROD_A21!M30</f>
        <v>0</v>
      </c>
      <c r="M43" s="119">
        <f>PROD_A21!N30</f>
        <v>0</v>
      </c>
      <c r="N43" s="120">
        <f>SUM(G43:M43)</f>
        <v>144</v>
      </c>
      <c r="O43" s="120">
        <f>PROD_A21!O30</f>
        <v>14</v>
      </c>
      <c r="P43" s="539">
        <f>D43+E43+F43+N43+O43</f>
        <v>28786</v>
      </c>
      <c r="Q43" s="133">
        <f>PROD_A21!P30</f>
        <v>-319</v>
      </c>
      <c r="R43" s="129">
        <f>PROD_A21!Q30</f>
        <v>0</v>
      </c>
      <c r="S43" s="508">
        <f>PROD_A21!R30</f>
        <v>0</v>
      </c>
      <c r="T43" s="130">
        <f>PROD_A21!S30</f>
        <v>21</v>
      </c>
      <c r="U43" s="120">
        <f>SUM(R43:T43)</f>
        <v>21</v>
      </c>
      <c r="V43" s="129">
        <f>PROD_A21!T30</f>
        <v>0</v>
      </c>
      <c r="W43" s="123">
        <f>PROD_A21!U30</f>
        <v>0</v>
      </c>
      <c r="X43" s="123">
        <f>PROD_A21!V30</f>
        <v>0</v>
      </c>
      <c r="Y43" s="123">
        <f>PROD_A21!W30</f>
        <v>0</v>
      </c>
      <c r="Z43" s="123">
        <f>PROD_A21!X30</f>
        <v>0</v>
      </c>
      <c r="AA43" s="123">
        <f>PROD_A21!Y30</f>
        <v>264</v>
      </c>
      <c r="AB43" s="130">
        <f>PROD_A21!Z30</f>
        <v>-337</v>
      </c>
      <c r="AC43" s="120">
        <f>SUM(V43:AB43)</f>
        <v>-73</v>
      </c>
      <c r="AD43" s="120">
        <f>PROD_A21!AA30</f>
        <v>0</v>
      </c>
      <c r="AE43" s="131">
        <f>Q43+U43+AC43+AD43</f>
        <v>-371</v>
      </c>
      <c r="AF43" s="383">
        <f>P43+AE43</f>
        <v>28415</v>
      </c>
      <c r="AG43"/>
    </row>
    <row r="44" spans="1:36" x14ac:dyDescent="0.2">
      <c r="A44" s="132" t="s">
        <v>57</v>
      </c>
      <c r="B44" s="372"/>
      <c r="C44" s="371"/>
      <c r="D44" s="119">
        <f>PROD_A21!E31</f>
        <v>-228</v>
      </c>
      <c r="E44" s="119">
        <f>PROD_A21!F31</f>
        <v>-156</v>
      </c>
      <c r="F44" s="629">
        <f>PROD_A21!G31-S44</f>
        <v>19807</v>
      </c>
      <c r="G44" s="119">
        <f>PROD_A21!H31</f>
        <v>0</v>
      </c>
      <c r="H44" s="119">
        <f>PROD_A21!I31</f>
        <v>0</v>
      </c>
      <c r="I44" s="119">
        <f>PROD_A21!J31</f>
        <v>0</v>
      </c>
      <c r="J44" s="119">
        <f>PROD_A21!K31</f>
        <v>0</v>
      </c>
      <c r="K44" s="119">
        <f>PROD_A21!L31</f>
        <v>0</v>
      </c>
      <c r="L44" s="119">
        <f>PROD_A21!M31</f>
        <v>0</v>
      </c>
      <c r="M44" s="119">
        <f>PROD_A21!N31</f>
        <v>0</v>
      </c>
      <c r="N44" s="120">
        <f>SUM(G44:M44)</f>
        <v>0</v>
      </c>
      <c r="O44" s="120">
        <f>PROD_A21!O31</f>
        <v>-36</v>
      </c>
      <c r="P44" s="539">
        <f>D44+E44+F44+N44+O44</f>
        <v>19387</v>
      </c>
      <c r="Q44" s="133">
        <f>PROD_A21!P31</f>
        <v>-517</v>
      </c>
      <c r="R44" s="129">
        <f>PROD_A21!Q31</f>
        <v>65</v>
      </c>
      <c r="S44" s="508">
        <f>Insurance!F10</f>
        <v>48</v>
      </c>
      <c r="T44" s="130">
        <f>PROD_A21!S31</f>
        <v>-77</v>
      </c>
      <c r="U44" s="120">
        <f>SUM(R44:T44)</f>
        <v>36</v>
      </c>
      <c r="V44" s="129">
        <f>PROD_A21!T31</f>
        <v>0</v>
      </c>
      <c r="W44" s="123">
        <f>PROD_A21!U31</f>
        <v>0</v>
      </c>
      <c r="X44" s="123">
        <f>PROD_A21!V31</f>
        <v>0</v>
      </c>
      <c r="Y44" s="123">
        <f>PROD_A21!W31</f>
        <v>0</v>
      </c>
      <c r="Z44" s="123">
        <f>PROD_A21!X31</f>
        <v>0</v>
      </c>
      <c r="AA44" s="123">
        <f>PROD_A21!Y31</f>
        <v>0</v>
      </c>
      <c r="AB44" s="130">
        <f>PROD_A21!Z31</f>
        <v>-15</v>
      </c>
      <c r="AC44" s="120">
        <f>SUM(V44:AB44)</f>
        <v>-15</v>
      </c>
      <c r="AD44" s="120">
        <f>PROD_A21!AA31</f>
        <v>0</v>
      </c>
      <c r="AE44" s="131">
        <f>Q44+U44+AC44+AD44</f>
        <v>-496</v>
      </c>
      <c r="AF44" s="383">
        <f>P44+AE44</f>
        <v>18891</v>
      </c>
      <c r="AG44"/>
    </row>
    <row r="45" spans="1:36" x14ac:dyDescent="0.2">
      <c r="A45" s="132" t="s">
        <v>58</v>
      </c>
      <c r="B45" s="372"/>
      <c r="C45" s="371"/>
      <c r="D45" s="119">
        <f>PROD_A21!E32</f>
        <v>228</v>
      </c>
      <c r="E45" s="119">
        <f>PROD_A21!F32</f>
        <v>180</v>
      </c>
      <c r="F45" s="629">
        <f>PROD_A21!G32-S45</f>
        <v>8797</v>
      </c>
      <c r="G45" s="119">
        <f>PROD_A21!H32</f>
        <v>0</v>
      </c>
      <c r="H45" s="119">
        <f>PROD_A21!I32</f>
        <v>0</v>
      </c>
      <c r="I45" s="119">
        <f>PROD_A21!J32</f>
        <v>144</v>
      </c>
      <c r="J45" s="119">
        <f>PROD_A21!K32</f>
        <v>0</v>
      </c>
      <c r="K45" s="119">
        <f>PROD_A21!L32</f>
        <v>0</v>
      </c>
      <c r="L45" s="119">
        <f>PROD_A21!M32</f>
        <v>0</v>
      </c>
      <c r="M45" s="119">
        <f>PROD_A21!N32</f>
        <v>0</v>
      </c>
      <c r="N45" s="135">
        <f>SUM(G45:M45)</f>
        <v>144</v>
      </c>
      <c r="O45" s="120">
        <f>PROD_A21!O32</f>
        <v>50</v>
      </c>
      <c r="P45" s="541">
        <f>D45+E45+F45+N45+O45</f>
        <v>9399</v>
      </c>
      <c r="Q45" s="142">
        <f>PROD_A21!P32</f>
        <v>198</v>
      </c>
      <c r="R45" s="143">
        <f>PROD_A21!Q32</f>
        <v>-65</v>
      </c>
      <c r="S45" s="509">
        <f>S43-S44</f>
        <v>-48</v>
      </c>
      <c r="T45" s="144">
        <f>PROD_A21!S32</f>
        <v>98</v>
      </c>
      <c r="U45" s="135">
        <f>SUM(R45:T45)</f>
        <v>-15</v>
      </c>
      <c r="V45" s="143">
        <f>PROD_A21!T32</f>
        <v>0</v>
      </c>
      <c r="W45" s="138">
        <f>PROD_A21!U32</f>
        <v>0</v>
      </c>
      <c r="X45" s="138">
        <f>PROD_A21!V32</f>
        <v>0</v>
      </c>
      <c r="Y45" s="138">
        <f>PROD_A21!W32</f>
        <v>0</v>
      </c>
      <c r="Z45" s="138">
        <f>PROD_A21!X32</f>
        <v>0</v>
      </c>
      <c r="AA45" s="138">
        <f>PROD_A21!Y32</f>
        <v>264</v>
      </c>
      <c r="AB45" s="144">
        <f>PROD_A21!Z32</f>
        <v>-322</v>
      </c>
      <c r="AC45" s="120">
        <f>SUM(V45:AB45)</f>
        <v>-58</v>
      </c>
      <c r="AD45" s="135">
        <f>PROD_A21!AA32</f>
        <v>0</v>
      </c>
      <c r="AE45" s="131">
        <f>Q45+U45+AC45+AD45</f>
        <v>125</v>
      </c>
      <c r="AF45" s="383">
        <f>P45+AE45</f>
        <v>9524</v>
      </c>
      <c r="AG45">
        <f>AF45-(AF43-AF44)</f>
        <v>0</v>
      </c>
      <c r="AJ45" s="633"/>
    </row>
    <row r="46" spans="1:36" x14ac:dyDescent="0.2">
      <c r="A46" s="96" t="s">
        <v>0</v>
      </c>
      <c r="B46" s="372" t="s">
        <v>73</v>
      </c>
      <c r="C46" s="371" t="s">
        <v>74</v>
      </c>
      <c r="D46" s="119" t="str">
        <f>PROD_A21!E33</f>
        <v>.</v>
      </c>
      <c r="E46" s="119" t="str">
        <f>PROD_A21!F33</f>
        <v>.</v>
      </c>
      <c r="F46" s="119" t="str">
        <f>PROD_A21!G33</f>
        <v>.</v>
      </c>
      <c r="G46" s="119" t="str">
        <f>PROD_A21!H33</f>
        <v>.</v>
      </c>
      <c r="H46" s="119" t="str">
        <f>PROD_A21!I33</f>
        <v>.</v>
      </c>
      <c r="I46" s="119" t="str">
        <f>PROD_A21!J33</f>
        <v>.</v>
      </c>
      <c r="J46" s="119" t="str">
        <f>PROD_A21!K33</f>
        <v>.</v>
      </c>
      <c r="K46" s="119" t="str">
        <f>PROD_A21!L33</f>
        <v>.</v>
      </c>
      <c r="L46" s="119" t="str">
        <f>PROD_A21!M33</f>
        <v>.</v>
      </c>
      <c r="M46" s="119" t="str">
        <f>PROD_A21!N33</f>
        <v>.</v>
      </c>
      <c r="N46" s="120"/>
      <c r="O46" s="120" t="str">
        <f>PROD_A21!O33</f>
        <v>.</v>
      </c>
      <c r="P46" s="539"/>
      <c r="Q46" s="133" t="str">
        <f>PROD_A21!P33</f>
        <v>.</v>
      </c>
      <c r="R46" s="129" t="str">
        <f>PROD_A21!Q33</f>
        <v>.</v>
      </c>
      <c r="S46" s="508" t="str">
        <f>PROD_A21!R33</f>
        <v>.</v>
      </c>
      <c r="T46" s="130" t="str">
        <f>PROD_A21!S33</f>
        <v>.</v>
      </c>
      <c r="U46" s="120"/>
      <c r="V46" s="129" t="str">
        <f>PROD_A21!T33</f>
        <v>.</v>
      </c>
      <c r="W46" s="123" t="str">
        <f>PROD_A21!U33</f>
        <v>.</v>
      </c>
      <c r="X46" s="123" t="str">
        <f>PROD_A21!V33</f>
        <v>.</v>
      </c>
      <c r="Y46" s="123" t="str">
        <f>PROD_A21!W33</f>
        <v>.</v>
      </c>
      <c r="Z46" s="123" t="str">
        <f>PROD_A21!X33</f>
        <v>.</v>
      </c>
      <c r="AA46" s="123" t="str">
        <f>PROD_A21!Y33</f>
        <v>.</v>
      </c>
      <c r="AB46" s="130" t="str">
        <f>PROD_A21!Z33</f>
        <v>.</v>
      </c>
      <c r="AC46" s="120"/>
      <c r="AD46" s="120" t="str">
        <f>PROD_A21!AA33</f>
        <v>.</v>
      </c>
      <c r="AE46" s="131"/>
      <c r="AF46" s="383"/>
      <c r="AG46"/>
    </row>
    <row r="47" spans="1:36" x14ac:dyDescent="0.2">
      <c r="A47" s="132" t="s">
        <v>56</v>
      </c>
      <c r="B47" s="372"/>
      <c r="C47" s="371"/>
      <c r="D47" s="119">
        <f>PROD_A21!E34</f>
        <v>84</v>
      </c>
      <c r="E47" s="119">
        <f>PROD_A21!F34</f>
        <v>53</v>
      </c>
      <c r="F47" s="119">
        <f>PROD_A21!G34</f>
        <v>8846</v>
      </c>
      <c r="G47" s="119">
        <f>PROD_A21!H34</f>
        <v>0</v>
      </c>
      <c r="H47" s="119">
        <f>PROD_A21!I34</f>
        <v>0</v>
      </c>
      <c r="I47" s="119">
        <f>PROD_A21!J34</f>
        <v>2</v>
      </c>
      <c r="J47" s="119">
        <f>PROD_A21!K34</f>
        <v>0</v>
      </c>
      <c r="K47" s="119">
        <f>PROD_A21!L34</f>
        <v>0</v>
      </c>
      <c r="L47" s="119">
        <f>PROD_A21!M34</f>
        <v>0</v>
      </c>
      <c r="M47" s="119">
        <f>PROD_A21!N34</f>
        <v>0</v>
      </c>
      <c r="N47" s="120">
        <f>SUM(G47:M47)</f>
        <v>2</v>
      </c>
      <c r="O47" s="120">
        <f>PROD_A21!O34</f>
        <v>5</v>
      </c>
      <c r="P47" s="539">
        <f>D47+E47+F47+N47+O47</f>
        <v>8990</v>
      </c>
      <c r="Q47" s="133">
        <f>PROD_A21!P34</f>
        <v>41</v>
      </c>
      <c r="R47" s="129">
        <f>PROD_A21!Q34</f>
        <v>0</v>
      </c>
      <c r="S47" s="508">
        <f>PROD_A21!R34</f>
        <v>0</v>
      </c>
      <c r="T47" s="130">
        <f>PROD_A21!S34</f>
        <v>0</v>
      </c>
      <c r="U47" s="120">
        <f>SUM(R47:T47)</f>
        <v>0</v>
      </c>
      <c r="V47" s="129">
        <f>PROD_A21!T34</f>
        <v>0</v>
      </c>
      <c r="W47" s="123">
        <f>PROD_A21!U34</f>
        <v>0</v>
      </c>
      <c r="X47" s="123">
        <f>PROD_A21!V34</f>
        <v>0</v>
      </c>
      <c r="Y47" s="123">
        <f>PROD_A21!W34</f>
        <v>0</v>
      </c>
      <c r="Z47" s="123">
        <f>PROD_A21!X34</f>
        <v>0</v>
      </c>
      <c r="AA47" s="123">
        <f>PROD_A21!Y34</f>
        <v>263</v>
      </c>
      <c r="AB47" s="130">
        <f>PROD_A21!Z34</f>
        <v>28</v>
      </c>
      <c r="AC47" s="120">
        <f>SUM(V47:AB47)</f>
        <v>291</v>
      </c>
      <c r="AD47" s="120">
        <f>PROD_A21!AA34</f>
        <v>0</v>
      </c>
      <c r="AE47" s="131">
        <f>Q47+U47+AC47+AD47</f>
        <v>332</v>
      </c>
      <c r="AF47" s="383">
        <f>P47+AE47</f>
        <v>9322</v>
      </c>
      <c r="AG47"/>
    </row>
    <row r="48" spans="1:36" x14ac:dyDescent="0.2">
      <c r="A48" s="132" t="s">
        <v>57</v>
      </c>
      <c r="B48" s="372"/>
      <c r="C48" s="371"/>
      <c r="D48" s="119">
        <f>PROD_A21!E35</f>
        <v>33</v>
      </c>
      <c r="E48" s="119">
        <f>PROD_A21!F35</f>
        <v>15</v>
      </c>
      <c r="F48" s="629">
        <f>PROD_A21!G35-S48</f>
        <v>5664</v>
      </c>
      <c r="G48" s="119">
        <f>PROD_A21!H35</f>
        <v>0</v>
      </c>
      <c r="H48" s="119">
        <f>PROD_A21!I35</f>
        <v>0</v>
      </c>
      <c r="I48" s="119">
        <f>PROD_A21!J35</f>
        <v>0</v>
      </c>
      <c r="J48" s="119">
        <f>PROD_A21!K35</f>
        <v>0</v>
      </c>
      <c r="K48" s="119">
        <f>PROD_A21!L35</f>
        <v>0</v>
      </c>
      <c r="L48" s="119">
        <f>PROD_A21!M35</f>
        <v>0</v>
      </c>
      <c r="M48" s="119">
        <f>PROD_A21!N35</f>
        <v>0</v>
      </c>
      <c r="N48" s="120">
        <f>SUM(G48:M48)</f>
        <v>0</v>
      </c>
      <c r="O48" s="120">
        <f>PROD_A21!O35</f>
        <v>-10</v>
      </c>
      <c r="P48" s="539">
        <f>D48+E48+F48+N48+O48</f>
        <v>5702</v>
      </c>
      <c r="Q48" s="133">
        <f>PROD_A21!P35</f>
        <v>1</v>
      </c>
      <c r="R48" s="129">
        <f>PROD_A21!Q35</f>
        <v>23</v>
      </c>
      <c r="S48" s="508">
        <f>Insurance!F11</f>
        <v>6</v>
      </c>
      <c r="T48" s="130">
        <f>PROD_A21!S35</f>
        <v>-14</v>
      </c>
      <c r="U48" s="120">
        <f>SUM(R48:T48)</f>
        <v>15</v>
      </c>
      <c r="V48" s="129">
        <f>PROD_A21!T35</f>
        <v>0</v>
      </c>
      <c r="W48" s="123">
        <f>PROD_A21!U35</f>
        <v>0</v>
      </c>
      <c r="X48" s="123">
        <f>PROD_A21!V35</f>
        <v>0</v>
      </c>
      <c r="Y48" s="123">
        <f>PROD_A21!W35</f>
        <v>0</v>
      </c>
      <c r="Z48" s="123">
        <f>PROD_A21!X35</f>
        <v>0</v>
      </c>
      <c r="AA48" s="123">
        <f>PROD_A21!Y35</f>
        <v>0</v>
      </c>
      <c r="AB48" s="130">
        <f>PROD_A21!Z35</f>
        <v>25</v>
      </c>
      <c r="AC48" s="120">
        <f>SUM(V48:AB48)</f>
        <v>25</v>
      </c>
      <c r="AD48" s="120">
        <f>PROD_A21!AA35</f>
        <v>0</v>
      </c>
      <c r="AE48" s="131">
        <f>Q48+U48+AC48+AD48</f>
        <v>41</v>
      </c>
      <c r="AF48" s="383">
        <f>P48+AE48</f>
        <v>5743</v>
      </c>
      <c r="AG48"/>
    </row>
    <row r="49" spans="1:56" x14ac:dyDescent="0.2">
      <c r="A49" s="132" t="s">
        <v>58</v>
      </c>
      <c r="B49" s="372"/>
      <c r="C49" s="371"/>
      <c r="D49" s="119">
        <f>PROD_A21!E36</f>
        <v>51</v>
      </c>
      <c r="E49" s="119">
        <f>PROD_A21!F36</f>
        <v>38</v>
      </c>
      <c r="F49" s="629">
        <f>PROD_A21!G36-S49</f>
        <v>3182</v>
      </c>
      <c r="G49" s="119">
        <f>PROD_A21!H36</f>
        <v>0</v>
      </c>
      <c r="H49" s="119">
        <f>PROD_A21!I36</f>
        <v>0</v>
      </c>
      <c r="I49" s="119">
        <f>PROD_A21!J36</f>
        <v>2</v>
      </c>
      <c r="J49" s="119">
        <f>PROD_A21!K36</f>
        <v>0</v>
      </c>
      <c r="K49" s="119">
        <f>PROD_A21!L36</f>
        <v>0</v>
      </c>
      <c r="L49" s="119">
        <f>PROD_A21!M36</f>
        <v>0</v>
      </c>
      <c r="M49" s="119">
        <f>PROD_A21!N36</f>
        <v>0</v>
      </c>
      <c r="N49" s="135">
        <f>SUM(G49:M49)</f>
        <v>2</v>
      </c>
      <c r="O49" s="120">
        <f>PROD_A21!O36</f>
        <v>15</v>
      </c>
      <c r="P49" s="541">
        <f>D49+E49+F49+N49+O49</f>
        <v>3288</v>
      </c>
      <c r="Q49" s="142">
        <f>PROD_A21!P36</f>
        <v>40</v>
      </c>
      <c r="R49" s="143">
        <f>PROD_A21!Q36</f>
        <v>-23</v>
      </c>
      <c r="S49" s="509">
        <f>S47-S48</f>
        <v>-6</v>
      </c>
      <c r="T49" s="144">
        <f>PROD_A21!S36</f>
        <v>14</v>
      </c>
      <c r="U49" s="135">
        <f>SUM(R49:T49)</f>
        <v>-15</v>
      </c>
      <c r="V49" s="143">
        <f>PROD_A21!T36</f>
        <v>0</v>
      </c>
      <c r="W49" s="138">
        <f>PROD_A21!U36</f>
        <v>0</v>
      </c>
      <c r="X49" s="138">
        <f>PROD_A21!V36</f>
        <v>0</v>
      </c>
      <c r="Y49" s="138">
        <f>PROD_A21!W36</f>
        <v>0</v>
      </c>
      <c r="Z49" s="138">
        <f>PROD_A21!X36</f>
        <v>0</v>
      </c>
      <c r="AA49" s="138">
        <f>PROD_A21!Y36</f>
        <v>263</v>
      </c>
      <c r="AB49" s="144">
        <f>PROD_A21!Z36</f>
        <v>3</v>
      </c>
      <c r="AC49" s="120">
        <f>SUM(V49:AB49)</f>
        <v>266</v>
      </c>
      <c r="AD49" s="135">
        <f>PROD_A21!AA36</f>
        <v>0</v>
      </c>
      <c r="AE49" s="131">
        <f>Q49+U49+AC49+AD49</f>
        <v>291</v>
      </c>
      <c r="AF49" s="383">
        <f>P49+AE49</f>
        <v>3579</v>
      </c>
      <c r="AG49">
        <f>AF49-(AF47-AF48)</f>
        <v>0</v>
      </c>
      <c r="AJ49" s="633"/>
    </row>
    <row r="50" spans="1:56" x14ac:dyDescent="0.2">
      <c r="A50" s="96" t="s">
        <v>0</v>
      </c>
      <c r="B50" s="372" t="s">
        <v>75</v>
      </c>
      <c r="C50" s="371" t="s">
        <v>76</v>
      </c>
      <c r="D50" s="119" t="str">
        <f>PROD_A21!E37</f>
        <v>.</v>
      </c>
      <c r="E50" s="119" t="str">
        <f>PROD_A21!F37</f>
        <v>.</v>
      </c>
      <c r="F50" s="119" t="str">
        <f>PROD_A21!G37</f>
        <v>.</v>
      </c>
      <c r="G50" s="119" t="str">
        <f>PROD_A21!H37</f>
        <v>.</v>
      </c>
      <c r="H50" s="119" t="str">
        <f>PROD_A21!I37</f>
        <v>.</v>
      </c>
      <c r="I50" s="119" t="str">
        <f>PROD_A21!J37</f>
        <v>.</v>
      </c>
      <c r="J50" s="119" t="str">
        <f>PROD_A21!K37</f>
        <v>.</v>
      </c>
      <c r="K50" s="119" t="str">
        <f>PROD_A21!L37</f>
        <v>.</v>
      </c>
      <c r="L50" s="119" t="str">
        <f>PROD_A21!M37</f>
        <v>.</v>
      </c>
      <c r="M50" s="119" t="str">
        <f>PROD_A21!N37</f>
        <v>.</v>
      </c>
      <c r="N50" s="120"/>
      <c r="O50" s="120" t="str">
        <f>PROD_A21!O37</f>
        <v>.</v>
      </c>
      <c r="P50" s="539"/>
      <c r="Q50" s="133" t="str">
        <f>PROD_A21!P37</f>
        <v>.</v>
      </c>
      <c r="R50" s="129" t="str">
        <f>PROD_A21!Q37</f>
        <v>.</v>
      </c>
      <c r="S50" s="508" t="str">
        <f>PROD_A21!R37</f>
        <v>.</v>
      </c>
      <c r="T50" s="130" t="str">
        <f>PROD_A21!S37</f>
        <v>.</v>
      </c>
      <c r="U50" s="120"/>
      <c r="V50" s="129" t="str">
        <f>PROD_A21!T37</f>
        <v>.</v>
      </c>
      <c r="W50" s="123" t="str">
        <f>PROD_A21!U37</f>
        <v>.</v>
      </c>
      <c r="X50" s="123" t="str">
        <f>PROD_A21!V37</f>
        <v>.</v>
      </c>
      <c r="Y50" s="123" t="str">
        <f>PROD_A21!W37</f>
        <v>.</v>
      </c>
      <c r="Z50" s="123" t="str">
        <f>PROD_A21!X37</f>
        <v>.</v>
      </c>
      <c r="AA50" s="123" t="str">
        <f>PROD_A21!Y37</f>
        <v>.</v>
      </c>
      <c r="AB50" s="130" t="str">
        <f>PROD_A21!Z37</f>
        <v>.</v>
      </c>
      <c r="AC50" s="120"/>
      <c r="AD50" s="120" t="str">
        <f>PROD_A21!AA37</f>
        <v>.</v>
      </c>
      <c r="AE50" s="131"/>
      <c r="AF50" s="383"/>
      <c r="AG50"/>
    </row>
    <row r="51" spans="1:56" x14ac:dyDescent="0.2">
      <c r="A51" s="132" t="s">
        <v>56</v>
      </c>
      <c r="B51" s="372"/>
      <c r="C51" s="371"/>
      <c r="D51" s="119">
        <f>PROD_A21!E38</f>
        <v>482</v>
      </c>
      <c r="E51" s="119">
        <f>PROD_A21!F38</f>
        <v>50</v>
      </c>
      <c r="F51" s="119">
        <f>PROD_A21!G38</f>
        <v>25856</v>
      </c>
      <c r="G51" s="119">
        <f>PROD_A21!H38</f>
        <v>0</v>
      </c>
      <c r="H51" s="119">
        <f>PROD_A21!I38</f>
        <v>0</v>
      </c>
      <c r="I51" s="119">
        <f>PROD_A21!J38</f>
        <v>267</v>
      </c>
      <c r="J51" s="119">
        <f>PROD_A21!K38</f>
        <v>0</v>
      </c>
      <c r="K51" s="119">
        <f>PROD_A21!L38</f>
        <v>0</v>
      </c>
      <c r="L51" s="119">
        <f>PROD_A21!M38</f>
        <v>0</v>
      </c>
      <c r="M51" s="119">
        <f>PROD_A21!N38</f>
        <v>0</v>
      </c>
      <c r="N51" s="120">
        <f>SUM(G51:M51)</f>
        <v>267</v>
      </c>
      <c r="O51" s="120">
        <f>PROD_A21!O38</f>
        <v>540</v>
      </c>
      <c r="P51" s="539">
        <f>D51+E51+F51+N51+O51</f>
        <v>27195</v>
      </c>
      <c r="Q51" s="133">
        <f>PROD_A21!P38</f>
        <v>-363</v>
      </c>
      <c r="R51" s="129">
        <f>PROD_A21!Q38</f>
        <v>1</v>
      </c>
      <c r="S51" s="508">
        <f>PROD_A21!R38</f>
        <v>0</v>
      </c>
      <c r="T51" s="130">
        <f>PROD_A21!S38</f>
        <v>498</v>
      </c>
      <c r="U51" s="120">
        <f>SUM(R51:T51)</f>
        <v>499</v>
      </c>
      <c r="V51" s="129">
        <f>PROD_A21!T38</f>
        <v>0</v>
      </c>
      <c r="W51" s="123">
        <f>PROD_A21!U38</f>
        <v>0</v>
      </c>
      <c r="X51" s="123">
        <f>PROD_A21!V38</f>
        <v>0</v>
      </c>
      <c r="Y51" s="123">
        <f>PROD_A21!W38</f>
        <v>0</v>
      </c>
      <c r="Z51" s="123">
        <f>PROD_A21!X38</f>
        <v>0</v>
      </c>
      <c r="AA51" s="123">
        <f>PROD_A21!Y38</f>
        <v>165</v>
      </c>
      <c r="AB51" s="130">
        <f>PROD_A21!Z38</f>
        <v>550</v>
      </c>
      <c r="AC51" s="120">
        <f>SUM(V51:AB51)</f>
        <v>715</v>
      </c>
      <c r="AD51" s="120">
        <f>PROD_A21!AA38</f>
        <v>0</v>
      </c>
      <c r="AE51" s="131">
        <f>Q51+U51+AC51+AD51</f>
        <v>851</v>
      </c>
      <c r="AF51" s="383">
        <f>P51+AE51</f>
        <v>28046</v>
      </c>
      <c r="AG51"/>
    </row>
    <row r="52" spans="1:56" x14ac:dyDescent="0.2">
      <c r="A52" s="132" t="s">
        <v>57</v>
      </c>
      <c r="B52" s="372"/>
      <c r="C52" s="371"/>
      <c r="D52" s="119">
        <f>PROD_A21!E39</f>
        <v>134</v>
      </c>
      <c r="E52" s="119">
        <f>PROD_A21!F39</f>
        <v>-69</v>
      </c>
      <c r="F52" s="629">
        <f>PROD_A21!G39-S52</f>
        <v>13904</v>
      </c>
      <c r="G52" s="119">
        <f>PROD_A21!H39</f>
        <v>0</v>
      </c>
      <c r="H52" s="119">
        <f>PROD_A21!I39</f>
        <v>0</v>
      </c>
      <c r="I52" s="119">
        <f>PROD_A21!J39</f>
        <v>0</v>
      </c>
      <c r="J52" s="119">
        <f>PROD_A21!K39</f>
        <v>0</v>
      </c>
      <c r="K52" s="119">
        <f>PROD_A21!L39</f>
        <v>0</v>
      </c>
      <c r="L52" s="119">
        <f>PROD_A21!M39</f>
        <v>0</v>
      </c>
      <c r="M52" s="119">
        <f>PROD_A21!N39</f>
        <v>0</v>
      </c>
      <c r="N52" s="120">
        <f>SUM(G52:M52)</f>
        <v>0</v>
      </c>
      <c r="O52" s="120">
        <f>PROD_A21!O39</f>
        <v>-353</v>
      </c>
      <c r="P52" s="539">
        <f>D52+E52+F52+N52+O52</f>
        <v>13616</v>
      </c>
      <c r="Q52" s="133">
        <f>PROD_A21!P39</f>
        <v>-253</v>
      </c>
      <c r="R52" s="129">
        <f>PROD_A21!Q39</f>
        <v>48</v>
      </c>
      <c r="S52" s="508">
        <f>Insurance!F12</f>
        <v>14</v>
      </c>
      <c r="T52" s="130">
        <f>PROD_A21!S39</f>
        <v>-32</v>
      </c>
      <c r="U52" s="120">
        <f>SUM(R52:T52)</f>
        <v>30</v>
      </c>
      <c r="V52" s="129">
        <f>PROD_A21!T39</f>
        <v>0</v>
      </c>
      <c r="W52" s="123">
        <f>PROD_A21!U39</f>
        <v>0</v>
      </c>
      <c r="X52" s="123">
        <f>PROD_A21!V39</f>
        <v>0</v>
      </c>
      <c r="Y52" s="123">
        <f>PROD_A21!W39</f>
        <v>0</v>
      </c>
      <c r="Z52" s="123">
        <f>PROD_A21!X39</f>
        <v>0</v>
      </c>
      <c r="AA52" s="123">
        <f>PROD_A21!Y39</f>
        <v>0</v>
      </c>
      <c r="AB52" s="130">
        <f>PROD_A21!Z39</f>
        <v>599</v>
      </c>
      <c r="AC52" s="120">
        <f>SUM(V52:AB52)</f>
        <v>599</v>
      </c>
      <c r="AD52" s="120">
        <f>PROD_A21!AA39</f>
        <v>-10</v>
      </c>
      <c r="AE52" s="131">
        <f>Q52+U52+AC52+AD52</f>
        <v>366</v>
      </c>
      <c r="AF52" s="383">
        <f>P52+AE52</f>
        <v>13982</v>
      </c>
      <c r="AG52"/>
    </row>
    <row r="53" spans="1:56" x14ac:dyDescent="0.2">
      <c r="A53" s="132" t="s">
        <v>58</v>
      </c>
      <c r="B53" s="372"/>
      <c r="C53" s="371"/>
      <c r="D53" s="119">
        <f>PROD_A21!E40</f>
        <v>348</v>
      </c>
      <c r="E53" s="119">
        <f>PROD_A21!F40</f>
        <v>119</v>
      </c>
      <c r="F53" s="629">
        <f>PROD_A21!G40-S53</f>
        <v>11952</v>
      </c>
      <c r="G53" s="119">
        <f>PROD_A21!H40</f>
        <v>0</v>
      </c>
      <c r="H53" s="119">
        <f>PROD_A21!I40</f>
        <v>0</v>
      </c>
      <c r="I53" s="119">
        <f>PROD_A21!J40</f>
        <v>267</v>
      </c>
      <c r="J53" s="119">
        <f>PROD_A21!K40</f>
        <v>0</v>
      </c>
      <c r="K53" s="119">
        <f>PROD_A21!L40</f>
        <v>0</v>
      </c>
      <c r="L53" s="119">
        <f>PROD_A21!M40</f>
        <v>0</v>
      </c>
      <c r="M53" s="119">
        <f>PROD_A21!N40</f>
        <v>0</v>
      </c>
      <c r="N53" s="135">
        <f>SUM(G53:M53)</f>
        <v>267</v>
      </c>
      <c r="O53" s="120">
        <f>PROD_A21!O40</f>
        <v>893</v>
      </c>
      <c r="P53" s="541">
        <f>D53+E53+F53+N53+O53</f>
        <v>13579</v>
      </c>
      <c r="Q53" s="142">
        <f>PROD_A21!P40</f>
        <v>-110</v>
      </c>
      <c r="R53" s="143">
        <f>PROD_A21!Q40</f>
        <v>-47</v>
      </c>
      <c r="S53" s="509">
        <f>S51-S52</f>
        <v>-14</v>
      </c>
      <c r="T53" s="144">
        <f>PROD_A21!S40</f>
        <v>530</v>
      </c>
      <c r="U53" s="135">
        <f>SUM(R53:T53)</f>
        <v>469</v>
      </c>
      <c r="V53" s="143">
        <f>PROD_A21!T40</f>
        <v>0</v>
      </c>
      <c r="W53" s="138">
        <f>PROD_A21!U40</f>
        <v>0</v>
      </c>
      <c r="X53" s="138">
        <f>PROD_A21!V40</f>
        <v>0</v>
      </c>
      <c r="Y53" s="138">
        <f>PROD_A21!W40</f>
        <v>0</v>
      </c>
      <c r="Z53" s="138">
        <f>PROD_A21!X40</f>
        <v>0</v>
      </c>
      <c r="AA53" s="138">
        <f>PROD_A21!Y40</f>
        <v>165</v>
      </c>
      <c r="AB53" s="144">
        <f>PROD_A21!Z40</f>
        <v>-49</v>
      </c>
      <c r="AC53" s="120">
        <f>SUM(V53:AB53)</f>
        <v>116</v>
      </c>
      <c r="AD53" s="135">
        <f>PROD_A21!AA40</f>
        <v>10</v>
      </c>
      <c r="AE53" s="131">
        <f>Q53+U53+AC53+AD53</f>
        <v>485</v>
      </c>
      <c r="AF53" s="383">
        <f>P53+AE53</f>
        <v>14064</v>
      </c>
      <c r="AG53">
        <f>AF53-(AF51-AF52)</f>
        <v>0</v>
      </c>
      <c r="AJ53" s="633"/>
    </row>
    <row r="54" spans="1:56" x14ac:dyDescent="0.2">
      <c r="A54" s="96" t="s">
        <v>0</v>
      </c>
      <c r="B54" s="372" t="s">
        <v>77</v>
      </c>
      <c r="C54" s="371" t="s">
        <v>78</v>
      </c>
      <c r="D54" s="119" t="str">
        <f>PROD_A21!E41</f>
        <v>.</v>
      </c>
      <c r="E54" s="119" t="str">
        <f>PROD_A21!F41</f>
        <v>.</v>
      </c>
      <c r="F54" s="119" t="str">
        <f>PROD_A21!G41</f>
        <v>.</v>
      </c>
      <c r="G54" s="119" t="str">
        <f>PROD_A21!H41</f>
        <v>.</v>
      </c>
      <c r="H54" s="119" t="str">
        <f>PROD_A21!I41</f>
        <v>.</v>
      </c>
      <c r="I54" s="119" t="str">
        <f>PROD_A21!J41</f>
        <v>.</v>
      </c>
      <c r="J54" s="119" t="str">
        <f>PROD_A21!K41</f>
        <v>.</v>
      </c>
      <c r="K54" s="119" t="str">
        <f>PROD_A21!L41</f>
        <v>.</v>
      </c>
      <c r="L54" s="119" t="str">
        <f>PROD_A21!M41</f>
        <v>.</v>
      </c>
      <c r="M54" s="119" t="str">
        <f>PROD_A21!N41</f>
        <v>.</v>
      </c>
      <c r="N54" s="120"/>
      <c r="O54" s="120" t="str">
        <f>PROD_A21!O41</f>
        <v>.</v>
      </c>
      <c r="P54" s="539"/>
      <c r="Q54" s="133" t="str">
        <f>PROD_A21!P41</f>
        <v>.</v>
      </c>
      <c r="R54" s="129" t="str">
        <f>PROD_A21!Q41</f>
        <v>.</v>
      </c>
      <c r="S54" s="508" t="str">
        <f>PROD_A21!R41</f>
        <v>.</v>
      </c>
      <c r="T54" s="130" t="str">
        <f>PROD_A21!S41</f>
        <v>.</v>
      </c>
      <c r="U54" s="120"/>
      <c r="V54" s="129" t="str">
        <f>PROD_A21!T41</f>
        <v>.</v>
      </c>
      <c r="W54" s="123" t="str">
        <f>PROD_A21!U41</f>
        <v>.</v>
      </c>
      <c r="X54" s="123" t="str">
        <f>PROD_A21!V41</f>
        <v>.</v>
      </c>
      <c r="Y54" s="123" t="str">
        <f>PROD_A21!W41</f>
        <v>.</v>
      </c>
      <c r="Z54" s="123" t="str">
        <f>PROD_A21!X41</f>
        <v>.</v>
      </c>
      <c r="AA54" s="123" t="str">
        <f>PROD_A21!Y41</f>
        <v>.</v>
      </c>
      <c r="AB54" s="130" t="str">
        <f>PROD_A21!Z41</f>
        <v>.</v>
      </c>
      <c r="AC54" s="120"/>
      <c r="AD54" s="120" t="str">
        <f>PROD_A21!AA41</f>
        <v>.</v>
      </c>
      <c r="AE54" s="131"/>
      <c r="AF54" s="383"/>
      <c r="AG54"/>
    </row>
    <row r="55" spans="1:56" x14ac:dyDescent="0.2">
      <c r="A55" s="132" t="s">
        <v>56</v>
      </c>
      <c r="B55" s="372"/>
      <c r="C55" s="371"/>
      <c r="D55" s="119">
        <f>PROD_A21!E42</f>
        <v>7196</v>
      </c>
      <c r="E55" s="119">
        <f>PROD_A21!F42</f>
        <v>0</v>
      </c>
      <c r="F55" s="119">
        <f>PROD_A21!G42</f>
        <v>0</v>
      </c>
      <c r="G55" s="119">
        <f>PROD_A21!H42</f>
        <v>0</v>
      </c>
      <c r="H55" s="119">
        <f>PROD_A21!I42</f>
        <v>0</v>
      </c>
      <c r="I55" s="119">
        <f>PROD_A21!J42</f>
        <v>0</v>
      </c>
      <c r="J55" s="119">
        <f>PROD_A21!K42</f>
        <v>0</v>
      </c>
      <c r="K55" s="119">
        <f>PROD_A21!L42</f>
        <v>3764</v>
      </c>
      <c r="L55" s="119">
        <f>PROD_A21!M42</f>
        <v>4243</v>
      </c>
      <c r="M55" s="119">
        <f>PROD_A21!N42</f>
        <v>0</v>
      </c>
      <c r="N55" s="120">
        <f>SUM(G55:M55)</f>
        <v>8007</v>
      </c>
      <c r="O55" s="120">
        <f>PROD_A21!O42</f>
        <v>644</v>
      </c>
      <c r="P55" s="539">
        <f>D55+E55+F55+N55+O55</f>
        <v>15847</v>
      </c>
      <c r="Q55" s="133">
        <f>PROD_A21!P42</f>
        <v>0</v>
      </c>
      <c r="R55" s="129">
        <f>PROD_A21!Q42</f>
        <v>0</v>
      </c>
      <c r="S55" s="508">
        <f>PROD_A21!R42</f>
        <v>0</v>
      </c>
      <c r="T55" s="130">
        <f>PROD_A21!S42</f>
        <v>0</v>
      </c>
      <c r="U55" s="120">
        <f>SUM(R55:T55)</f>
        <v>0</v>
      </c>
      <c r="V55" s="129">
        <f>PROD_A21!T42</f>
        <v>0</v>
      </c>
      <c r="W55" s="123">
        <f>PROD_A21!U42</f>
        <v>0</v>
      </c>
      <c r="X55" s="123">
        <f>PROD_A21!V42</f>
        <v>0</v>
      </c>
      <c r="Y55" s="123">
        <f>PROD_A21!W42</f>
        <v>0</v>
      </c>
      <c r="Z55" s="123">
        <f>PROD_A21!X42</f>
        <v>0</v>
      </c>
      <c r="AA55" s="123">
        <f>PROD_A21!Y42</f>
        <v>0</v>
      </c>
      <c r="AB55" s="130">
        <f>PROD_A21!Z42</f>
        <v>164</v>
      </c>
      <c r="AC55" s="120">
        <f>SUM(V55:AB55)</f>
        <v>164</v>
      </c>
      <c r="AD55" s="120">
        <f>PROD_A21!AA42</f>
        <v>0</v>
      </c>
      <c r="AE55" s="131">
        <f>Q55+U55+AC55+AD55</f>
        <v>164</v>
      </c>
      <c r="AF55" s="383">
        <f>P55+AE55</f>
        <v>16011</v>
      </c>
      <c r="AG55"/>
    </row>
    <row r="56" spans="1:56" x14ac:dyDescent="0.2">
      <c r="A56" s="132" t="s">
        <v>57</v>
      </c>
      <c r="B56" s="372"/>
      <c r="C56" s="371"/>
      <c r="D56" s="629">
        <f>PROD_A21!E43-S56</f>
        <v>7536</v>
      </c>
      <c r="E56" s="119">
        <f>PROD_A21!F43</f>
        <v>-5</v>
      </c>
      <c r="F56" s="119">
        <f>PROD_A21!G43</f>
        <v>0</v>
      </c>
      <c r="G56" s="119">
        <f>PROD_A21!H43</f>
        <v>0</v>
      </c>
      <c r="H56" s="119">
        <f>PROD_A21!I43</f>
        <v>0</v>
      </c>
      <c r="I56" s="119">
        <f>PROD_A21!J43</f>
        <v>0</v>
      </c>
      <c r="J56" s="119">
        <f>PROD_A21!K43</f>
        <v>0</v>
      </c>
      <c r="K56" s="119">
        <f>PROD_A21!L43</f>
        <v>0</v>
      </c>
      <c r="L56" s="119">
        <f>PROD_A21!M43</f>
        <v>0</v>
      </c>
      <c r="M56" s="119">
        <f>PROD_A21!N43</f>
        <v>0</v>
      </c>
      <c r="N56" s="120">
        <f>SUM(G56:M56)</f>
        <v>0</v>
      </c>
      <c r="O56" s="120">
        <f>PROD_A21!O43</f>
        <v>181</v>
      </c>
      <c r="P56" s="539">
        <f>D56+E56+F56+N56+O56</f>
        <v>7712</v>
      </c>
      <c r="Q56" s="133">
        <f>PROD_A21!P43</f>
        <v>13</v>
      </c>
      <c r="R56" s="129">
        <f>PROD_A21!Q43</f>
        <v>93</v>
      </c>
      <c r="S56" s="508">
        <f>Insurance!F13</f>
        <v>93</v>
      </c>
      <c r="T56" s="130">
        <f>PROD_A21!S43</f>
        <v>0</v>
      </c>
      <c r="U56" s="120">
        <f>SUM(R56:T56)</f>
        <v>186</v>
      </c>
      <c r="V56" s="129">
        <f>PROD_A21!T43</f>
        <v>0</v>
      </c>
      <c r="W56" s="123">
        <f>PROD_A21!U43</f>
        <v>0</v>
      </c>
      <c r="X56" s="123">
        <f>PROD_A21!V43</f>
        <v>0</v>
      </c>
      <c r="Y56" s="123">
        <f>PROD_A21!W43</f>
        <v>0</v>
      </c>
      <c r="Z56" s="123">
        <f>PROD_A21!X43</f>
        <v>0</v>
      </c>
      <c r="AA56" s="123">
        <f>PROD_A21!Y43</f>
        <v>0</v>
      </c>
      <c r="AB56" s="130">
        <f>PROD_A21!Z43</f>
        <v>0</v>
      </c>
      <c r="AC56" s="120">
        <f>SUM(V56:AB56)</f>
        <v>0</v>
      </c>
      <c r="AD56" s="120">
        <f>PROD_A21!AA43</f>
        <v>0</v>
      </c>
      <c r="AE56" s="131">
        <f>Q56+U56+AC56+AD56</f>
        <v>199</v>
      </c>
      <c r="AF56" s="383">
        <f>P56+AE56</f>
        <v>7911</v>
      </c>
      <c r="AG56"/>
    </row>
    <row r="57" spans="1:56" x14ac:dyDescent="0.2">
      <c r="A57" s="132" t="s">
        <v>58</v>
      </c>
      <c r="B57" s="372"/>
      <c r="C57" s="371"/>
      <c r="D57" s="629">
        <f>PROD_A21!E44-S57</f>
        <v>-340</v>
      </c>
      <c r="E57" s="119">
        <f>PROD_A21!F44</f>
        <v>5</v>
      </c>
      <c r="F57" s="119">
        <f>PROD_A21!G44</f>
        <v>0</v>
      </c>
      <c r="G57" s="119">
        <f>PROD_A21!H44</f>
        <v>0</v>
      </c>
      <c r="H57" s="119">
        <f>PROD_A21!I44</f>
        <v>0</v>
      </c>
      <c r="I57" s="119">
        <f>PROD_A21!J44</f>
        <v>0</v>
      </c>
      <c r="J57" s="119">
        <f>PROD_A21!K44</f>
        <v>0</v>
      </c>
      <c r="K57" s="119">
        <f>PROD_A21!L44</f>
        <v>3764</v>
      </c>
      <c r="L57" s="119">
        <f>PROD_A21!M44</f>
        <v>4243</v>
      </c>
      <c r="M57" s="119">
        <f>PROD_A21!N44</f>
        <v>0</v>
      </c>
      <c r="N57" s="135">
        <f>SUM(G57:M57)</f>
        <v>8007</v>
      </c>
      <c r="O57" s="120">
        <f>PROD_A21!O44</f>
        <v>463</v>
      </c>
      <c r="P57" s="541">
        <f>D57+E57+F57+N57+O57</f>
        <v>8135</v>
      </c>
      <c r="Q57" s="142">
        <f>PROD_A21!P44</f>
        <v>-13</v>
      </c>
      <c r="R57" s="143">
        <f>PROD_A21!Q44</f>
        <v>-93</v>
      </c>
      <c r="S57" s="509">
        <f>S55-S56</f>
        <v>-93</v>
      </c>
      <c r="T57" s="144">
        <f>PROD_A21!S44</f>
        <v>0</v>
      </c>
      <c r="U57" s="135">
        <f>SUM(R57:T57)</f>
        <v>-186</v>
      </c>
      <c r="V57" s="143">
        <f>PROD_A21!T44</f>
        <v>0</v>
      </c>
      <c r="W57" s="138">
        <f>PROD_A21!U44</f>
        <v>0</v>
      </c>
      <c r="X57" s="138">
        <f>PROD_A21!V44</f>
        <v>0</v>
      </c>
      <c r="Y57" s="138">
        <f>PROD_A21!W44</f>
        <v>0</v>
      </c>
      <c r="Z57" s="138">
        <f>PROD_A21!X44</f>
        <v>0</v>
      </c>
      <c r="AA57" s="138">
        <f>PROD_A21!Y44</f>
        <v>0</v>
      </c>
      <c r="AB57" s="144">
        <f>PROD_A21!Z44</f>
        <v>164</v>
      </c>
      <c r="AC57" s="120">
        <f>SUM(V57:AB57)</f>
        <v>164</v>
      </c>
      <c r="AD57" s="135">
        <f>PROD_A21!AA44</f>
        <v>0</v>
      </c>
      <c r="AE57" s="131">
        <f>Q57+U57+AC57+AD57</f>
        <v>-35</v>
      </c>
      <c r="AF57" s="383">
        <f>P57+AE57</f>
        <v>8100</v>
      </c>
      <c r="AG57">
        <f>AF57-(AF55-AF56)</f>
        <v>0</v>
      </c>
      <c r="AJ57" s="633"/>
      <c r="AX57" s="639"/>
    </row>
    <row r="58" spans="1:56" x14ac:dyDescent="0.2">
      <c r="A58" s="96" t="s">
        <v>0</v>
      </c>
      <c r="B58" s="372" t="s">
        <v>79</v>
      </c>
      <c r="C58" s="371" t="s">
        <v>80</v>
      </c>
      <c r="D58" s="119" t="str">
        <f>PROD_A21!E45</f>
        <v>.</v>
      </c>
      <c r="E58" s="119" t="str">
        <f>PROD_A21!F45</f>
        <v>.</v>
      </c>
      <c r="F58" s="119" t="str">
        <f>PROD_A21!G45</f>
        <v>.</v>
      </c>
      <c r="G58" s="119" t="str">
        <f>PROD_A21!H45</f>
        <v>.</v>
      </c>
      <c r="H58" s="119" t="str">
        <f>PROD_A21!I45</f>
        <v>.</v>
      </c>
      <c r="I58" s="119" t="str">
        <f>PROD_A21!J45</f>
        <v>.</v>
      </c>
      <c r="J58" s="119" t="str">
        <f>PROD_A21!K45</f>
        <v>.</v>
      </c>
      <c r="K58" s="119" t="str">
        <f>PROD_A21!L45</f>
        <v>.</v>
      </c>
      <c r="L58" s="119" t="str">
        <f>PROD_A21!M45</f>
        <v>.</v>
      </c>
      <c r="M58" s="119" t="str">
        <f>PROD_A21!N45</f>
        <v>.</v>
      </c>
      <c r="N58" s="120"/>
      <c r="O58" s="120" t="str">
        <f>PROD_A21!O45</f>
        <v>.</v>
      </c>
      <c r="P58" s="539"/>
      <c r="Q58" s="133" t="str">
        <f>PROD_A21!P45</f>
        <v>.</v>
      </c>
      <c r="R58" s="129" t="str">
        <f>PROD_A21!Q45</f>
        <v>.</v>
      </c>
      <c r="S58" s="508" t="str">
        <f>PROD_A21!R45</f>
        <v>.</v>
      </c>
      <c r="T58" s="130" t="str">
        <f>PROD_A21!S45</f>
        <v>.</v>
      </c>
      <c r="U58" s="120"/>
      <c r="V58" s="129" t="str">
        <f>PROD_A21!T45</f>
        <v>.</v>
      </c>
      <c r="W58" s="123" t="str">
        <f>PROD_A21!U45</f>
        <v>.</v>
      </c>
      <c r="X58" s="123" t="str">
        <f>PROD_A21!V45</f>
        <v>.</v>
      </c>
      <c r="Y58" s="123" t="str">
        <f>PROD_A21!W45</f>
        <v>.</v>
      </c>
      <c r="Z58" s="123" t="str">
        <f>PROD_A21!X45</f>
        <v>.</v>
      </c>
      <c r="AA58" s="123" t="str">
        <f>PROD_A21!Y45</f>
        <v>.</v>
      </c>
      <c r="AB58" s="130" t="str">
        <f>PROD_A21!Z45</f>
        <v>.</v>
      </c>
      <c r="AC58" s="120"/>
      <c r="AD58" s="120" t="str">
        <f>PROD_A21!AA45</f>
        <v>.</v>
      </c>
      <c r="AE58" s="131"/>
      <c r="AF58" s="383"/>
      <c r="AG58"/>
      <c r="AX58" s="639"/>
      <c r="AY58" s="644"/>
      <c r="AZ58" s="644"/>
      <c r="BA58" s="644"/>
      <c r="BB58" s="644"/>
      <c r="BC58" s="644"/>
    </row>
    <row r="59" spans="1:56" x14ac:dyDescent="0.2">
      <c r="A59" s="132" t="s">
        <v>56</v>
      </c>
      <c r="B59" s="372"/>
      <c r="C59" s="371"/>
      <c r="D59" s="119">
        <f>PROD_A21!E46</f>
        <v>0</v>
      </c>
      <c r="E59" s="119">
        <f>PROD_A21!F46</f>
        <v>14</v>
      </c>
      <c r="F59" s="119">
        <f>PROD_A21!G46</f>
        <v>11437</v>
      </c>
      <c r="G59" s="119">
        <f>PROD_A21!H46</f>
        <v>1343</v>
      </c>
      <c r="H59" s="119">
        <f>PROD_A21!I46</f>
        <v>0</v>
      </c>
      <c r="I59" s="119">
        <f>PROD_A21!J46</f>
        <v>357</v>
      </c>
      <c r="J59" s="119">
        <f>PROD_A21!K46</f>
        <v>29166</v>
      </c>
      <c r="K59" s="119">
        <f>PROD_A21!L46</f>
        <v>0</v>
      </c>
      <c r="L59" s="119">
        <f>PROD_A21!M46</f>
        <v>0</v>
      </c>
      <c r="M59" s="119">
        <f>PROD_A21!N46</f>
        <v>0</v>
      </c>
      <c r="N59" s="120">
        <f>SUM(G59:M59)</f>
        <v>30866</v>
      </c>
      <c r="O59" s="120">
        <f>PROD_A21!O46</f>
        <v>783</v>
      </c>
      <c r="P59" s="539">
        <f>D59+E59+F59+N59+O59</f>
        <v>43100</v>
      </c>
      <c r="Q59" s="133">
        <f>PROD_A21!P46</f>
        <v>418</v>
      </c>
      <c r="R59" s="129">
        <f>PROD_A21!Q46</f>
        <v>0</v>
      </c>
      <c r="S59" s="508">
        <f>PROD_A21!R46</f>
        <v>0</v>
      </c>
      <c r="T59" s="130">
        <f>PROD_A21!S46</f>
        <v>-4826</v>
      </c>
      <c r="U59" s="120">
        <f>SUM(R59:T59)</f>
        <v>-4826</v>
      </c>
      <c r="V59" s="129">
        <f>PROD_A21!T46</f>
        <v>0</v>
      </c>
      <c r="W59" s="123">
        <f>PROD_A21!U46</f>
        <v>0</v>
      </c>
      <c r="X59" s="123">
        <f>PROD_A21!V46</f>
        <v>0</v>
      </c>
      <c r="Y59" s="123">
        <f>PROD_A21!W46</f>
        <v>0</v>
      </c>
      <c r="Z59" s="123">
        <f>PROD_A21!X46</f>
        <v>0</v>
      </c>
      <c r="AA59" s="123">
        <f>PROD_A21!Y46</f>
        <v>68</v>
      </c>
      <c r="AB59" s="130">
        <f>PROD_A21!Z46</f>
        <v>-66</v>
      </c>
      <c r="AC59" s="120">
        <f>SUM(V59:AB59)</f>
        <v>2</v>
      </c>
      <c r="AD59" s="120">
        <f>PROD_A21!AA46</f>
        <v>0</v>
      </c>
      <c r="AE59" s="131">
        <f>Q59+U59+AC59+AD59</f>
        <v>-4406</v>
      </c>
      <c r="AF59" s="383">
        <f>P59+AE59</f>
        <v>38694</v>
      </c>
      <c r="AG59"/>
      <c r="AJ59" s="633"/>
      <c r="AO59" s="633"/>
    </row>
    <row r="60" spans="1:56" x14ac:dyDescent="0.2">
      <c r="A60" s="132" t="s">
        <v>57</v>
      </c>
      <c r="B60" s="372"/>
      <c r="C60" s="371"/>
      <c r="D60" s="119">
        <f>PROD_A21!E47</f>
        <v>-32</v>
      </c>
      <c r="E60" s="119">
        <f>PROD_A21!F47</f>
        <v>-5</v>
      </c>
      <c r="F60" s="629">
        <f>PROD_A21!G47-S60</f>
        <v>11119</v>
      </c>
      <c r="G60" s="119">
        <f>PROD_A21!H47</f>
        <v>746</v>
      </c>
      <c r="H60" s="119">
        <f>PROD_A21!I47</f>
        <v>0</v>
      </c>
      <c r="I60" s="119">
        <f>PROD_A21!J47</f>
        <v>0</v>
      </c>
      <c r="J60" s="119">
        <f>PROD_A21!K47</f>
        <v>0</v>
      </c>
      <c r="K60" s="119">
        <f>PROD_A21!L47</f>
        <v>0</v>
      </c>
      <c r="L60" s="119">
        <f>PROD_A21!M47</f>
        <v>0</v>
      </c>
      <c r="M60" s="119">
        <f>PROD_A21!N47</f>
        <v>0</v>
      </c>
      <c r="N60" s="120">
        <f>SUM(G60:M60)</f>
        <v>746</v>
      </c>
      <c r="O60" s="120">
        <f>PROD_A21!O47</f>
        <v>509</v>
      </c>
      <c r="P60" s="539">
        <f>D60+E60+F60+N60+O60</f>
        <v>12337</v>
      </c>
      <c r="Q60" s="133">
        <f>PROD_A21!P47</f>
        <v>-150</v>
      </c>
      <c r="R60" s="129">
        <f>PROD_A21!Q47</f>
        <v>1743</v>
      </c>
      <c r="S60" s="508">
        <f>Insurance!F14</f>
        <v>370</v>
      </c>
      <c r="T60" s="130">
        <f>PROD_A21!S47</f>
        <v>-4456</v>
      </c>
      <c r="U60" s="120">
        <f>SUM(R60:T60)</f>
        <v>-2343</v>
      </c>
      <c r="V60" s="129">
        <f>PROD_A21!T47</f>
        <v>0</v>
      </c>
      <c r="W60" s="123">
        <f>PROD_A21!U47</f>
        <v>0</v>
      </c>
      <c r="X60" s="123">
        <f>PROD_A21!V47</f>
        <v>0</v>
      </c>
      <c r="Y60" s="123">
        <f>PROD_A21!W47</f>
        <v>0</v>
      </c>
      <c r="Z60" s="123">
        <f>PROD_A21!X47</f>
        <v>0</v>
      </c>
      <c r="AA60" s="123">
        <f>PROD_A21!Y47</f>
        <v>0</v>
      </c>
      <c r="AB60" s="130">
        <f>PROD_A21!Z47</f>
        <v>-42</v>
      </c>
      <c r="AC60" s="120">
        <f>SUM(V60:AB60)</f>
        <v>-42</v>
      </c>
      <c r="AD60" s="120">
        <f>PROD_A21!AA47</f>
        <v>0</v>
      </c>
      <c r="AE60" s="131">
        <f>Q60+U60+AC60+AD60</f>
        <v>-2535</v>
      </c>
      <c r="AF60" s="383">
        <f>P60+AE60</f>
        <v>9802</v>
      </c>
      <c r="AG60"/>
      <c r="AJ60" s="633"/>
      <c r="AO60" s="633"/>
    </row>
    <row r="61" spans="1:56" x14ac:dyDescent="0.2">
      <c r="A61" s="132" t="s">
        <v>58</v>
      </c>
      <c r="B61" s="372"/>
      <c r="C61" s="371"/>
      <c r="D61" s="119">
        <f>PROD_A21!E48</f>
        <v>32</v>
      </c>
      <c r="E61" s="119">
        <f>PROD_A21!F48</f>
        <v>19</v>
      </c>
      <c r="F61" s="629">
        <f>PROD_A21!G48-S61</f>
        <v>318</v>
      </c>
      <c r="G61" s="119">
        <f>PROD_A21!H48</f>
        <v>597</v>
      </c>
      <c r="H61" s="119">
        <f>PROD_A21!I48</f>
        <v>0</v>
      </c>
      <c r="I61" s="119">
        <f>PROD_A21!J48</f>
        <v>357</v>
      </c>
      <c r="J61" s="119">
        <f>PROD_A21!K48</f>
        <v>29166</v>
      </c>
      <c r="K61" s="119">
        <f>PROD_A21!L48</f>
        <v>0</v>
      </c>
      <c r="L61" s="119">
        <f>PROD_A21!M48</f>
        <v>0</v>
      </c>
      <c r="M61" s="119">
        <f>PROD_A21!N48</f>
        <v>0</v>
      </c>
      <c r="N61" s="135">
        <f>SUM(G61:M61)</f>
        <v>30120</v>
      </c>
      <c r="O61" s="120">
        <f>PROD_A21!O48</f>
        <v>274</v>
      </c>
      <c r="P61" s="541">
        <f>D61+E61+F61+N61+O61</f>
        <v>30763</v>
      </c>
      <c r="Q61" s="142">
        <f>PROD_A21!P48</f>
        <v>568</v>
      </c>
      <c r="R61" s="143">
        <f>PROD_A21!Q48</f>
        <v>-1743</v>
      </c>
      <c r="S61" s="509">
        <f>S59-S60</f>
        <v>-370</v>
      </c>
      <c r="T61" s="144">
        <f>PROD_A21!S48</f>
        <v>-370</v>
      </c>
      <c r="U61" s="135">
        <f>SUM(R61:T61)</f>
        <v>-2483</v>
      </c>
      <c r="V61" s="143">
        <f>PROD_A21!T48</f>
        <v>0</v>
      </c>
      <c r="W61" s="138">
        <f>PROD_A21!U48</f>
        <v>0</v>
      </c>
      <c r="X61" s="138">
        <f>PROD_A21!V48</f>
        <v>0</v>
      </c>
      <c r="Y61" s="138">
        <f>PROD_A21!W48</f>
        <v>0</v>
      </c>
      <c r="Z61" s="138">
        <f>PROD_A21!X48</f>
        <v>0</v>
      </c>
      <c r="AA61" s="138">
        <f>PROD_A21!Y48</f>
        <v>68</v>
      </c>
      <c r="AB61" s="144">
        <f>PROD_A21!Z48</f>
        <v>-24</v>
      </c>
      <c r="AC61" s="120">
        <f>SUM(V61:AB61)</f>
        <v>44</v>
      </c>
      <c r="AD61" s="135">
        <f>PROD_A21!AA48</f>
        <v>0</v>
      </c>
      <c r="AE61" s="131">
        <f>Q61+U61+AC61+AD61</f>
        <v>-1871</v>
      </c>
      <c r="AF61" s="383">
        <f>P61+AE61</f>
        <v>28892</v>
      </c>
      <c r="AG61">
        <f>AF61-(AF59-AF60)</f>
        <v>0</v>
      </c>
      <c r="AJ61" s="633"/>
      <c r="AO61" s="633"/>
    </row>
    <row r="62" spans="1:56" s="634" customFormat="1" x14ac:dyDescent="0.2">
      <c r="A62" s="145" t="s">
        <v>0</v>
      </c>
      <c r="B62" s="373" t="s">
        <v>81</v>
      </c>
      <c r="C62" s="374" t="s">
        <v>82</v>
      </c>
      <c r="D62" s="119" t="str">
        <f>PROD_A21!E49</f>
        <v>.</v>
      </c>
      <c r="E62" s="119" t="str">
        <f>PROD_A21!F49</f>
        <v>.</v>
      </c>
      <c r="F62" s="119" t="str">
        <f>PROD_A21!G49</f>
        <v>.</v>
      </c>
      <c r="G62" s="119" t="str">
        <f>PROD_A21!H49</f>
        <v>.</v>
      </c>
      <c r="H62" s="119" t="str">
        <f>PROD_A21!I49</f>
        <v>.</v>
      </c>
      <c r="I62" s="119" t="str">
        <f>PROD_A21!J49</f>
        <v>.</v>
      </c>
      <c r="J62" s="119" t="str">
        <f>PROD_A21!K49</f>
        <v>.</v>
      </c>
      <c r="K62" s="119" t="str">
        <f>PROD_A21!L49</f>
        <v>.</v>
      </c>
      <c r="L62" s="119" t="str">
        <f>PROD_A21!M49</f>
        <v>.</v>
      </c>
      <c r="M62" s="119" t="str">
        <f>PROD_A21!N49</f>
        <v>.</v>
      </c>
      <c r="N62" s="147"/>
      <c r="O62" s="120" t="str">
        <f>PROD_A21!O49</f>
        <v>.</v>
      </c>
      <c r="P62" s="542"/>
      <c r="Q62" s="154" t="str">
        <f>PROD_A21!P49</f>
        <v>.</v>
      </c>
      <c r="R62" s="155" t="str">
        <f>PROD_A21!Q49</f>
        <v>.</v>
      </c>
      <c r="S62" s="510" t="str">
        <f>PROD_A21!R49</f>
        <v>.</v>
      </c>
      <c r="T62" s="156" t="str">
        <f>PROD_A21!S49</f>
        <v>.</v>
      </c>
      <c r="U62" s="147"/>
      <c r="V62" s="155" t="str">
        <f>PROD_A21!T49</f>
        <v>.</v>
      </c>
      <c r="W62" s="150" t="str">
        <f>PROD_A21!U49</f>
        <v>.</v>
      </c>
      <c r="X62" s="150" t="str">
        <f>PROD_A21!V49</f>
        <v>.</v>
      </c>
      <c r="Y62" s="150" t="str">
        <f>PROD_A21!W49</f>
        <v>.</v>
      </c>
      <c r="Z62" s="150" t="str">
        <f>PROD_A21!X49</f>
        <v>.</v>
      </c>
      <c r="AA62" s="150" t="str">
        <f>PROD_A21!Y49</f>
        <v>.</v>
      </c>
      <c r="AB62" s="156" t="str">
        <f>PROD_A21!Z49</f>
        <v>.</v>
      </c>
      <c r="AC62" s="147"/>
      <c r="AD62" s="147" t="str">
        <f>PROD_A21!AA49</f>
        <v>.</v>
      </c>
      <c r="AE62" s="157"/>
      <c r="AF62" s="384"/>
      <c r="AG62" s="12"/>
      <c r="AX62" s="639"/>
      <c r="AY62" s="644"/>
      <c r="AZ62" s="644"/>
      <c r="BA62" s="644"/>
      <c r="BB62" s="644"/>
      <c r="BC62" s="644"/>
      <c r="BD62" s="639"/>
    </row>
    <row r="63" spans="1:56" s="634" customFormat="1" x14ac:dyDescent="0.2">
      <c r="A63" s="158" t="s">
        <v>83</v>
      </c>
      <c r="B63" s="373"/>
      <c r="C63" s="371"/>
      <c r="D63" s="119">
        <f>PROD_A21!E50</f>
        <v>0</v>
      </c>
      <c r="E63" s="119">
        <f>PROD_A21!F50</f>
        <v>0</v>
      </c>
      <c r="F63" s="119">
        <f>PROD_A21!G50</f>
        <v>103</v>
      </c>
      <c r="G63" s="119">
        <f>PROD_A21!H50</f>
        <v>1168</v>
      </c>
      <c r="H63" s="119">
        <f>PROD_A21!I50</f>
        <v>0</v>
      </c>
      <c r="I63" s="119">
        <f>PROD_A21!J50</f>
        <v>0</v>
      </c>
      <c r="J63" s="119">
        <f>PROD_A21!K50</f>
        <v>21400</v>
      </c>
      <c r="K63" s="119">
        <f>PROD_A21!L50</f>
        <v>0</v>
      </c>
      <c r="L63" s="119">
        <f>PROD_A21!M50</f>
        <v>0</v>
      </c>
      <c r="M63" s="119">
        <f>PROD_A21!N50</f>
        <v>0</v>
      </c>
      <c r="N63" s="147">
        <f>SUM(G63:M63)</f>
        <v>22568</v>
      </c>
      <c r="O63" s="120">
        <f>PROD_A21!O50</f>
        <v>0</v>
      </c>
      <c r="P63" s="542">
        <f>D63+E63+F63+N63+O63</f>
        <v>22671</v>
      </c>
      <c r="Q63" s="154">
        <f>PROD_A21!P50</f>
        <v>0</v>
      </c>
      <c r="R63" s="129">
        <f>PROD_A21!Q50</f>
        <v>0</v>
      </c>
      <c r="S63" s="510">
        <f>PROD_A21!R50</f>
        <v>0</v>
      </c>
      <c r="T63" s="156">
        <f>PROD_A21!S50</f>
        <v>0</v>
      </c>
      <c r="U63" s="147">
        <f>SUM(R63:T63)</f>
        <v>0</v>
      </c>
      <c r="V63" s="155">
        <f>PROD_A21!T50</f>
        <v>0</v>
      </c>
      <c r="W63" s="150">
        <f>PROD_A21!U50</f>
        <v>0</v>
      </c>
      <c r="X63" s="150">
        <f>PROD_A21!V50</f>
        <v>0</v>
      </c>
      <c r="Y63" s="150">
        <f>PROD_A21!W50</f>
        <v>0</v>
      </c>
      <c r="Z63" s="150">
        <f>PROD_A21!X50</f>
        <v>0</v>
      </c>
      <c r="AA63" s="150">
        <f>PROD_A21!Y50</f>
        <v>0</v>
      </c>
      <c r="AB63" s="156">
        <f>PROD_A21!Z50</f>
        <v>0</v>
      </c>
      <c r="AC63" s="147">
        <f>SUM(V63:AB63)</f>
        <v>0</v>
      </c>
      <c r="AD63" s="147">
        <f>PROD_A21!AA50</f>
        <v>0</v>
      </c>
      <c r="AE63" s="157">
        <f>Q63+U63+AC63+AD63</f>
        <v>0</v>
      </c>
      <c r="AF63" s="384">
        <f>P63+AE63</f>
        <v>22671</v>
      </c>
      <c r="AG63" s="12"/>
      <c r="AJ63" s="633"/>
      <c r="AX63" s="630"/>
      <c r="AY63" s="630"/>
      <c r="AZ63" s="630"/>
      <c r="BA63" s="630"/>
      <c r="BB63" s="630"/>
      <c r="BC63" s="630"/>
    </row>
    <row r="64" spans="1:56" s="634" customFormat="1" x14ac:dyDescent="0.2">
      <c r="A64" s="158" t="s">
        <v>84</v>
      </c>
      <c r="B64" s="373"/>
      <c r="C64" s="375"/>
      <c r="D64" s="119">
        <f>PROD_A21!E51</f>
        <v>0</v>
      </c>
      <c r="E64" s="119">
        <f>PROD_A21!F51</f>
        <v>0</v>
      </c>
      <c r="F64" s="629">
        <f>PROD_A21!G51-S64</f>
        <v>2097</v>
      </c>
      <c r="G64" s="119">
        <f>PROD_A21!H51</f>
        <v>679</v>
      </c>
      <c r="H64" s="119">
        <f>PROD_A21!I51</f>
        <v>0</v>
      </c>
      <c r="I64" s="119">
        <f>PROD_A21!J51</f>
        <v>0</v>
      </c>
      <c r="J64" s="119">
        <f>PROD_A21!K51</f>
        <v>0</v>
      </c>
      <c r="K64" s="119">
        <f>PROD_A21!L51</f>
        <v>0</v>
      </c>
      <c r="L64" s="119">
        <f>PROD_A21!M51</f>
        <v>0</v>
      </c>
      <c r="M64" s="119">
        <f>PROD_A21!N51</f>
        <v>0</v>
      </c>
      <c r="N64" s="147">
        <f>SUM(G64:M64)</f>
        <v>679</v>
      </c>
      <c r="O64" s="120">
        <f>PROD_A21!O51</f>
        <v>0</v>
      </c>
      <c r="P64" s="542">
        <f>D64+E64+F64+N64+O64</f>
        <v>2776</v>
      </c>
      <c r="Q64" s="154">
        <f>PROD_A21!P51</f>
        <v>0</v>
      </c>
      <c r="R64" s="129">
        <f>PROD_A21!Q51</f>
        <v>924</v>
      </c>
      <c r="S64" s="510">
        <f>Insurance!F15</f>
        <v>173</v>
      </c>
      <c r="T64" s="156">
        <f>PROD_A21!S51</f>
        <v>0</v>
      </c>
      <c r="U64" s="147">
        <f>SUM(R64:T64)</f>
        <v>1097</v>
      </c>
      <c r="V64" s="155">
        <f>PROD_A21!T51</f>
        <v>0</v>
      </c>
      <c r="W64" s="150">
        <f>PROD_A21!U51</f>
        <v>0</v>
      </c>
      <c r="X64" s="150">
        <f>PROD_A21!V51</f>
        <v>0</v>
      </c>
      <c r="Y64" s="150">
        <f>PROD_A21!W51</f>
        <v>0</v>
      </c>
      <c r="Z64" s="150">
        <f>PROD_A21!X51</f>
        <v>0</v>
      </c>
      <c r="AA64" s="150">
        <f>PROD_A21!Y51</f>
        <v>0</v>
      </c>
      <c r="AB64" s="156">
        <f>PROD_A21!Z51</f>
        <v>0</v>
      </c>
      <c r="AC64" s="147">
        <f>SUM(V64:AB64)</f>
        <v>0</v>
      </c>
      <c r="AD64" s="147">
        <f>PROD_A21!AA51</f>
        <v>0</v>
      </c>
      <c r="AE64" s="157">
        <f>Q64+U64+AC64+AD64</f>
        <v>1097</v>
      </c>
      <c r="AF64" s="384">
        <f>P64+AE64</f>
        <v>3873</v>
      </c>
      <c r="AG64" s="12"/>
      <c r="AJ64" s="633"/>
      <c r="AX64" s="630"/>
      <c r="AY64" s="630"/>
      <c r="AZ64" s="630"/>
      <c r="BA64" s="630"/>
      <c r="BB64" s="630"/>
      <c r="BC64" s="630"/>
    </row>
    <row r="65" spans="1:55" s="634" customFormat="1" x14ac:dyDescent="0.2">
      <c r="A65" s="158" t="s">
        <v>85</v>
      </c>
      <c r="B65" s="373"/>
      <c r="C65" s="375"/>
      <c r="D65" s="119">
        <f>PROD_A21!E52</f>
        <v>0</v>
      </c>
      <c r="E65" s="119">
        <f>PROD_A21!F52</f>
        <v>0</v>
      </c>
      <c r="F65" s="629">
        <f>PROD_A21!G52-S65</f>
        <v>-1994</v>
      </c>
      <c r="G65" s="119">
        <f>PROD_A21!H52</f>
        <v>489</v>
      </c>
      <c r="H65" s="119">
        <f>PROD_A21!I52</f>
        <v>0</v>
      </c>
      <c r="I65" s="119">
        <f>PROD_A21!J52</f>
        <v>0</v>
      </c>
      <c r="J65" s="119">
        <f>PROD_A21!K52</f>
        <v>21400</v>
      </c>
      <c r="K65" s="119">
        <f>PROD_A21!L52</f>
        <v>0</v>
      </c>
      <c r="L65" s="119">
        <f>PROD_A21!M52</f>
        <v>0</v>
      </c>
      <c r="M65" s="119">
        <f>PROD_A21!N52</f>
        <v>0</v>
      </c>
      <c r="N65" s="160">
        <f>SUM(G65:M65)</f>
        <v>21889</v>
      </c>
      <c r="O65" s="120">
        <f>PROD_A21!O52</f>
        <v>0</v>
      </c>
      <c r="P65" s="543">
        <f>D65+E65+F65+N65+O65</f>
        <v>19895</v>
      </c>
      <c r="Q65" s="166">
        <f>PROD_A21!P52</f>
        <v>0</v>
      </c>
      <c r="R65" s="167">
        <f>PROD_A21!Q52</f>
        <v>-924</v>
      </c>
      <c r="S65" s="511">
        <f>S63-S64</f>
        <v>-173</v>
      </c>
      <c r="T65" s="168">
        <f>PROD_A21!S52</f>
        <v>0</v>
      </c>
      <c r="U65" s="160">
        <f>SUM(R65:T65)</f>
        <v>-1097</v>
      </c>
      <c r="V65" s="167">
        <f>PROD_A21!T52</f>
        <v>0</v>
      </c>
      <c r="W65" s="162">
        <f>PROD_A21!U52</f>
        <v>0</v>
      </c>
      <c r="X65" s="162">
        <f>PROD_A21!V52</f>
        <v>0</v>
      </c>
      <c r="Y65" s="162">
        <f>PROD_A21!W52</f>
        <v>0</v>
      </c>
      <c r="Z65" s="162">
        <f>PROD_A21!X52</f>
        <v>0</v>
      </c>
      <c r="AA65" s="162">
        <f>PROD_A21!Y52</f>
        <v>0</v>
      </c>
      <c r="AB65" s="168">
        <f>PROD_A21!Z52</f>
        <v>0</v>
      </c>
      <c r="AC65" s="147">
        <f>SUM(V65:AB65)</f>
        <v>0</v>
      </c>
      <c r="AD65" s="160">
        <f>PROD_A21!AA52</f>
        <v>0</v>
      </c>
      <c r="AE65" s="157">
        <f>Q65+U65+AC65+AD65</f>
        <v>-1097</v>
      </c>
      <c r="AF65" s="384">
        <f>P65+AE65</f>
        <v>18798</v>
      </c>
      <c r="AG65" s="12">
        <f>AF65-(AF63-AF64)</f>
        <v>0</v>
      </c>
      <c r="AI65" s="630"/>
      <c r="AJ65" s="633"/>
      <c r="AO65" s="651"/>
      <c r="AX65" s="630"/>
      <c r="AY65" s="630"/>
      <c r="AZ65" s="630"/>
      <c r="BA65" s="630"/>
      <c r="BB65" s="630"/>
      <c r="BC65" s="630"/>
    </row>
    <row r="66" spans="1:55" x14ac:dyDescent="0.2">
      <c r="A66" s="96" t="s">
        <v>0</v>
      </c>
      <c r="B66" s="372" t="s">
        <v>86</v>
      </c>
      <c r="C66" s="371" t="s">
        <v>87</v>
      </c>
      <c r="D66" s="119" t="str">
        <f>PROD_A21!E53</f>
        <v>.</v>
      </c>
      <c r="E66" s="119" t="str">
        <f>PROD_A21!F53</f>
        <v>.</v>
      </c>
      <c r="F66" s="119" t="str">
        <f>PROD_A21!G53</f>
        <v>.</v>
      </c>
      <c r="G66" s="119" t="str">
        <f>PROD_A21!H53</f>
        <v>.</v>
      </c>
      <c r="H66" s="119" t="str">
        <f>PROD_A21!I53</f>
        <v>.</v>
      </c>
      <c r="I66" s="119" t="str">
        <f>PROD_A21!J53</f>
        <v>.</v>
      </c>
      <c r="J66" s="119" t="str">
        <f>PROD_A21!K53</f>
        <v>.</v>
      </c>
      <c r="K66" s="119" t="str">
        <f>PROD_A21!L53</f>
        <v>.</v>
      </c>
      <c r="L66" s="119" t="str">
        <f>PROD_A21!M53</f>
        <v>.</v>
      </c>
      <c r="M66" s="119" t="str">
        <f>PROD_A21!N53</f>
        <v>.</v>
      </c>
      <c r="N66" s="120"/>
      <c r="O66" s="120" t="str">
        <f>PROD_A21!O53</f>
        <v>.</v>
      </c>
      <c r="P66" s="539"/>
      <c r="Q66" s="133" t="str">
        <f>PROD_A21!P53</f>
        <v>.</v>
      </c>
      <c r="R66" s="129" t="str">
        <f>PROD_A21!Q53</f>
        <v>.</v>
      </c>
      <c r="S66" s="508" t="str">
        <f>PROD_A21!R53</f>
        <v>.</v>
      </c>
      <c r="T66" s="130" t="str">
        <f>PROD_A21!S53</f>
        <v>.</v>
      </c>
      <c r="U66" s="120"/>
      <c r="V66" s="129" t="str">
        <f>PROD_A21!T53</f>
        <v>.</v>
      </c>
      <c r="W66" s="123" t="str">
        <f>PROD_A21!U53</f>
        <v>.</v>
      </c>
      <c r="X66" s="123" t="str">
        <f>PROD_A21!V53</f>
        <v>.</v>
      </c>
      <c r="Y66" s="123" t="str">
        <f>PROD_A21!W53</f>
        <v>.</v>
      </c>
      <c r="Z66" s="123" t="str">
        <f>PROD_A21!X53</f>
        <v>.</v>
      </c>
      <c r="AA66" s="123" t="str">
        <f>PROD_A21!Y53</f>
        <v>.</v>
      </c>
      <c r="AB66" s="130" t="str">
        <f>PROD_A21!Z53</f>
        <v>.</v>
      </c>
      <c r="AC66" s="120"/>
      <c r="AD66" s="120" t="str">
        <f>PROD_A21!AA53</f>
        <v>.</v>
      </c>
      <c r="AE66" s="131"/>
      <c r="AF66" s="383"/>
      <c r="AG66"/>
      <c r="AM66" s="652"/>
      <c r="AO66" s="652"/>
    </row>
    <row r="67" spans="1:55" x14ac:dyDescent="0.2">
      <c r="A67" s="132" t="s">
        <v>56</v>
      </c>
      <c r="B67" s="372"/>
      <c r="C67" s="371"/>
      <c r="D67" s="119">
        <f>PROD_A21!E54</f>
        <v>516</v>
      </c>
      <c r="E67" s="119">
        <f>PROD_A21!F54</f>
        <v>861</v>
      </c>
      <c r="F67" s="119">
        <f>PROD_A21!G54</f>
        <v>19447</v>
      </c>
      <c r="G67" s="119">
        <f>PROD_A21!H54</f>
        <v>0</v>
      </c>
      <c r="H67" s="119">
        <f>PROD_A21!I54</f>
        <v>0</v>
      </c>
      <c r="I67" s="119">
        <f>PROD_A21!J54</f>
        <v>475</v>
      </c>
      <c r="J67" s="119">
        <f>PROD_A21!K54</f>
        <v>0</v>
      </c>
      <c r="K67" s="119">
        <f>PROD_A21!L54</f>
        <v>0</v>
      </c>
      <c r="L67" s="119">
        <f>PROD_A21!M54</f>
        <v>0</v>
      </c>
      <c r="M67" s="119">
        <f>PROD_A21!N54</f>
        <v>4</v>
      </c>
      <c r="N67" s="120">
        <f>SUM(G67:M67)</f>
        <v>479</v>
      </c>
      <c r="O67" s="120">
        <f>PROD_A21!O54</f>
        <v>398</v>
      </c>
      <c r="P67" s="539">
        <f>D67+E67+F67+N67+O67</f>
        <v>21701</v>
      </c>
      <c r="Q67" s="133">
        <f>PROD_A21!P54</f>
        <v>130</v>
      </c>
      <c r="R67" s="129">
        <f>PROD_A21!Q54</f>
        <v>0</v>
      </c>
      <c r="S67" s="508">
        <f>PROD_A21!R54</f>
        <v>0</v>
      </c>
      <c r="T67" s="130">
        <f>PROD_A21!S54</f>
        <v>37</v>
      </c>
      <c r="U67" s="120">
        <f>SUM(R67:T67)</f>
        <v>37</v>
      </c>
      <c r="V67" s="129">
        <f>PROD_A21!T54</f>
        <v>0</v>
      </c>
      <c r="W67" s="123">
        <f>PROD_A21!U54</f>
        <v>0</v>
      </c>
      <c r="X67" s="123">
        <f>PROD_A21!V54</f>
        <v>0</v>
      </c>
      <c r="Y67" s="123">
        <f>PROD_A21!W54</f>
        <v>0</v>
      </c>
      <c r="Z67" s="123">
        <f>PROD_A21!X54</f>
        <v>0</v>
      </c>
      <c r="AA67" s="123">
        <f>PROD_A21!Y54</f>
        <v>268</v>
      </c>
      <c r="AB67" s="130">
        <f>PROD_A21!Z54</f>
        <v>792</v>
      </c>
      <c r="AC67" s="120">
        <f>SUM(V67:AB67)</f>
        <v>1060</v>
      </c>
      <c r="AD67" s="120">
        <f>PROD_A21!AA54</f>
        <v>0</v>
      </c>
      <c r="AE67" s="131">
        <f>Q67+U67+AC67+AD67</f>
        <v>1227</v>
      </c>
      <c r="AF67" s="383">
        <f>P67+AE67</f>
        <v>22928</v>
      </c>
      <c r="AG67"/>
      <c r="AM67" s="633"/>
    </row>
    <row r="68" spans="1:55" x14ac:dyDescent="0.2">
      <c r="A68" s="132" t="s">
        <v>57</v>
      </c>
      <c r="B68" s="372"/>
      <c r="C68" s="371"/>
      <c r="D68" s="119">
        <f>PROD_A21!E55</f>
        <v>147</v>
      </c>
      <c r="E68" s="119">
        <f>PROD_A21!F55</f>
        <v>211</v>
      </c>
      <c r="F68" s="629">
        <f>PROD_A21!G55-S68</f>
        <v>9557</v>
      </c>
      <c r="G68" s="119">
        <f>PROD_A21!H55</f>
        <v>0</v>
      </c>
      <c r="H68" s="119">
        <f>PROD_A21!I55</f>
        <v>0</v>
      </c>
      <c r="I68" s="119">
        <f>PROD_A21!J55</f>
        <v>0</v>
      </c>
      <c r="J68" s="119">
        <f>PROD_A21!K55</f>
        <v>0</v>
      </c>
      <c r="K68" s="119">
        <f>PROD_A21!L55</f>
        <v>0</v>
      </c>
      <c r="L68" s="119">
        <f>PROD_A21!M55</f>
        <v>0</v>
      </c>
      <c r="M68" s="119">
        <f>PROD_A21!N55</f>
        <v>0</v>
      </c>
      <c r="N68" s="120">
        <f>SUM(G68:M68)</f>
        <v>0</v>
      </c>
      <c r="O68" s="120">
        <f>PROD_A21!O55</f>
        <v>-163</v>
      </c>
      <c r="P68" s="539">
        <f>D68+E68+F68+N68+O68</f>
        <v>9752</v>
      </c>
      <c r="Q68" s="133">
        <f>PROD_A21!P55</f>
        <v>-76</v>
      </c>
      <c r="R68" s="129">
        <f>PROD_A21!Q55</f>
        <v>132</v>
      </c>
      <c r="S68" s="508">
        <f>Insurance!F16</f>
        <v>26</v>
      </c>
      <c r="T68" s="130">
        <f>PROD_A21!S55</f>
        <v>-95</v>
      </c>
      <c r="U68" s="120">
        <f>SUM(R68:T68)</f>
        <v>63</v>
      </c>
      <c r="V68" s="129">
        <f>PROD_A21!T55</f>
        <v>0</v>
      </c>
      <c r="W68" s="123">
        <f>PROD_A21!U55</f>
        <v>0</v>
      </c>
      <c r="X68" s="123">
        <f>PROD_A21!V55</f>
        <v>0</v>
      </c>
      <c r="Y68" s="123">
        <f>PROD_A21!W55</f>
        <v>0</v>
      </c>
      <c r="Z68" s="123">
        <f>PROD_A21!X55</f>
        <v>0</v>
      </c>
      <c r="AA68" s="123">
        <f>PROD_A21!Y55</f>
        <v>0</v>
      </c>
      <c r="AB68" s="130">
        <f>PROD_A21!Z55</f>
        <v>815</v>
      </c>
      <c r="AC68" s="120">
        <f>SUM(V68:AB68)</f>
        <v>815</v>
      </c>
      <c r="AD68" s="120">
        <f>PROD_A21!AA55</f>
        <v>0</v>
      </c>
      <c r="AE68" s="131">
        <f>Q68+U68+AC68+AD68</f>
        <v>802</v>
      </c>
      <c r="AF68" s="383">
        <f>P68+AE68</f>
        <v>10554</v>
      </c>
      <c r="AG68"/>
      <c r="AX68" s="639"/>
    </row>
    <row r="69" spans="1:55" x14ac:dyDescent="0.2">
      <c r="A69" s="132" t="s">
        <v>58</v>
      </c>
      <c r="B69" s="372"/>
      <c r="C69" s="371"/>
      <c r="D69" s="119">
        <f>PROD_A21!E56</f>
        <v>369</v>
      </c>
      <c r="E69" s="119">
        <f>PROD_A21!F56</f>
        <v>650</v>
      </c>
      <c r="F69" s="629">
        <f>PROD_A21!G56-S69</f>
        <v>9890</v>
      </c>
      <c r="G69" s="119">
        <f>PROD_A21!H56</f>
        <v>0</v>
      </c>
      <c r="H69" s="119">
        <f>PROD_A21!I56</f>
        <v>0</v>
      </c>
      <c r="I69" s="119">
        <f>PROD_A21!J56</f>
        <v>475</v>
      </c>
      <c r="J69" s="119">
        <f>PROD_A21!K56</f>
        <v>0</v>
      </c>
      <c r="K69" s="119">
        <f>PROD_A21!L56</f>
        <v>0</v>
      </c>
      <c r="L69" s="119">
        <f>PROD_A21!M56</f>
        <v>0</v>
      </c>
      <c r="M69" s="119">
        <f>PROD_A21!N56</f>
        <v>4</v>
      </c>
      <c r="N69" s="135">
        <f>SUM(G69:M69)</f>
        <v>479</v>
      </c>
      <c r="O69" s="120">
        <f>PROD_A21!O56</f>
        <v>561</v>
      </c>
      <c r="P69" s="541">
        <f>D69+E69+F69+N69+O69</f>
        <v>11949</v>
      </c>
      <c r="Q69" s="142">
        <f>PROD_A21!P56</f>
        <v>206</v>
      </c>
      <c r="R69" s="143">
        <f>PROD_A21!Q56</f>
        <v>-132</v>
      </c>
      <c r="S69" s="509">
        <f>S67-S68</f>
        <v>-26</v>
      </c>
      <c r="T69" s="144">
        <f>PROD_A21!S56</f>
        <v>132</v>
      </c>
      <c r="U69" s="135">
        <f>SUM(R69:T69)</f>
        <v>-26</v>
      </c>
      <c r="V69" s="143">
        <f>PROD_A21!T56</f>
        <v>0</v>
      </c>
      <c r="W69" s="138">
        <f>PROD_A21!U56</f>
        <v>0</v>
      </c>
      <c r="X69" s="138">
        <f>PROD_A21!V56</f>
        <v>0</v>
      </c>
      <c r="Y69" s="138">
        <f>PROD_A21!W56</f>
        <v>0</v>
      </c>
      <c r="Z69" s="138">
        <f>PROD_A21!X56</f>
        <v>0</v>
      </c>
      <c r="AA69" s="138">
        <f>PROD_A21!Y56</f>
        <v>268</v>
      </c>
      <c r="AB69" s="144">
        <f>PROD_A21!Z56</f>
        <v>-23</v>
      </c>
      <c r="AC69" s="120">
        <f>SUM(V69:AB69)</f>
        <v>245</v>
      </c>
      <c r="AD69" s="135">
        <f>PROD_A21!AA56</f>
        <v>0</v>
      </c>
      <c r="AE69" s="131">
        <f>Q69+U69+AC69+AD69</f>
        <v>425</v>
      </c>
      <c r="AF69" s="383">
        <f>P69+AE69</f>
        <v>12374</v>
      </c>
      <c r="AG69">
        <f>AF69-(AF67-AF68)</f>
        <v>0</v>
      </c>
      <c r="AJ69" s="633"/>
      <c r="AO69" s="639"/>
      <c r="AX69" s="639"/>
      <c r="AY69" s="644"/>
      <c r="AZ69" s="644"/>
      <c r="BA69" s="644"/>
      <c r="BB69" s="644"/>
      <c r="BC69" s="644"/>
    </row>
    <row r="70" spans="1:55" x14ac:dyDescent="0.2">
      <c r="A70" s="96" t="s">
        <v>0</v>
      </c>
      <c r="B70" s="372" t="s">
        <v>88</v>
      </c>
      <c r="C70" s="371" t="s">
        <v>89</v>
      </c>
      <c r="D70" s="119" t="str">
        <f>PROD_A21!E57</f>
        <v>.</v>
      </c>
      <c r="E70" s="119" t="str">
        <f>PROD_A21!F57</f>
        <v>.</v>
      </c>
      <c r="F70" s="119" t="str">
        <f>PROD_A21!G57</f>
        <v>.</v>
      </c>
      <c r="G70" s="119" t="str">
        <f>PROD_A21!H57</f>
        <v>.</v>
      </c>
      <c r="H70" s="119" t="str">
        <f>PROD_A21!I57</f>
        <v>.</v>
      </c>
      <c r="I70" s="119" t="str">
        <f>PROD_A21!J57</f>
        <v>.</v>
      </c>
      <c r="J70" s="119" t="str">
        <f>PROD_A21!K57</f>
        <v>.</v>
      </c>
      <c r="K70" s="119" t="str">
        <f>PROD_A21!L57</f>
        <v>.</v>
      </c>
      <c r="L70" s="119" t="str">
        <f>PROD_A21!M57</f>
        <v>.</v>
      </c>
      <c r="M70" s="119" t="str">
        <f>PROD_A21!N57</f>
        <v>.</v>
      </c>
      <c r="N70" s="120"/>
      <c r="O70" s="120" t="str">
        <f>PROD_A21!O57</f>
        <v>.</v>
      </c>
      <c r="P70" s="539"/>
      <c r="Q70" s="133" t="str">
        <f>PROD_A21!P57</f>
        <v>.</v>
      </c>
      <c r="R70" s="129" t="str">
        <f>PROD_A21!Q57</f>
        <v>.</v>
      </c>
      <c r="S70" s="508" t="str">
        <f>PROD_A21!R57</f>
        <v>.</v>
      </c>
      <c r="T70" s="130" t="str">
        <f>PROD_A21!S57</f>
        <v>.</v>
      </c>
      <c r="U70" s="120"/>
      <c r="V70" s="129" t="str">
        <f>PROD_A21!T57</f>
        <v>.</v>
      </c>
      <c r="W70" s="123" t="str">
        <f>PROD_A21!U57</f>
        <v>.</v>
      </c>
      <c r="X70" s="123" t="str">
        <f>PROD_A21!V57</f>
        <v>.</v>
      </c>
      <c r="Y70" s="123" t="str">
        <f>PROD_A21!W57</f>
        <v>.</v>
      </c>
      <c r="Z70" s="123" t="str">
        <f>PROD_A21!X57</f>
        <v>.</v>
      </c>
      <c r="AA70" s="123" t="str">
        <f>PROD_A21!Y57</f>
        <v>.</v>
      </c>
      <c r="AB70" s="130" t="str">
        <f>PROD_A21!Z57</f>
        <v>.</v>
      </c>
      <c r="AC70" s="120"/>
      <c r="AD70" s="120" t="str">
        <f>PROD_A21!AA57</f>
        <v>.</v>
      </c>
      <c r="AE70" s="131"/>
      <c r="AF70" s="383"/>
      <c r="AG70"/>
    </row>
    <row r="71" spans="1:55" x14ac:dyDescent="0.2">
      <c r="A71" s="132" t="s">
        <v>56</v>
      </c>
      <c r="B71" s="372"/>
      <c r="C71" s="371"/>
      <c r="D71" s="119">
        <f>PROD_A21!E58</f>
        <v>0</v>
      </c>
      <c r="E71" s="119">
        <f>PROD_A21!F58</f>
        <v>314</v>
      </c>
      <c r="F71" s="119">
        <f>PROD_A21!G58</f>
        <v>15416</v>
      </c>
      <c r="G71" s="119">
        <f>PROD_A21!H58</f>
        <v>0</v>
      </c>
      <c r="H71" s="119">
        <f>PROD_A21!I58</f>
        <v>0</v>
      </c>
      <c r="I71" s="119">
        <f>PROD_A21!J58</f>
        <v>7</v>
      </c>
      <c r="J71" s="119">
        <f>PROD_A21!K58</f>
        <v>0</v>
      </c>
      <c r="K71" s="119">
        <f>PROD_A21!L58</f>
        <v>0</v>
      </c>
      <c r="L71" s="119">
        <f>PROD_A21!M58</f>
        <v>0</v>
      </c>
      <c r="M71" s="119">
        <f>PROD_A21!N58</f>
        <v>0</v>
      </c>
      <c r="N71" s="120">
        <f>SUM(G71:M71)</f>
        <v>7</v>
      </c>
      <c r="O71" s="120">
        <f>PROD_A21!O58</f>
        <v>23</v>
      </c>
      <c r="P71" s="539">
        <f>D71+E71+F71+N71+O71</f>
        <v>15760</v>
      </c>
      <c r="Q71" s="133">
        <f>PROD_A21!P58</f>
        <v>-271</v>
      </c>
      <c r="R71" s="129">
        <f>PROD_A21!Q58</f>
        <v>0</v>
      </c>
      <c r="S71" s="508">
        <f>PROD_A21!R58</f>
        <v>0</v>
      </c>
      <c r="T71" s="130">
        <f>PROD_A21!S58</f>
        <v>54</v>
      </c>
      <c r="U71" s="120">
        <f>SUM(R71:T71)</f>
        <v>54</v>
      </c>
      <c r="V71" s="129">
        <f>PROD_A21!T58</f>
        <v>0</v>
      </c>
      <c r="W71" s="123">
        <f>PROD_A21!U58</f>
        <v>0</v>
      </c>
      <c r="X71" s="123">
        <f>PROD_A21!V58</f>
        <v>0</v>
      </c>
      <c r="Y71" s="123">
        <f>PROD_A21!W58</f>
        <v>0</v>
      </c>
      <c r="Z71" s="123">
        <f>PROD_A21!X58</f>
        <v>0</v>
      </c>
      <c r="AA71" s="123">
        <f>PROD_A21!Y58</f>
        <v>122</v>
      </c>
      <c r="AB71" s="130">
        <f>PROD_A21!Z58</f>
        <v>-539</v>
      </c>
      <c r="AC71" s="120">
        <f>SUM(V71:AB71)</f>
        <v>-417</v>
      </c>
      <c r="AD71" s="120">
        <f>PROD_A21!AA58</f>
        <v>0</v>
      </c>
      <c r="AE71" s="131">
        <f>Q71+U71+AC71+AD71</f>
        <v>-634</v>
      </c>
      <c r="AF71" s="383">
        <f>P71+AE71</f>
        <v>15126</v>
      </c>
      <c r="AG71"/>
    </row>
    <row r="72" spans="1:55" x14ac:dyDescent="0.2">
      <c r="A72" s="132" t="s">
        <v>57</v>
      </c>
      <c r="B72" s="372"/>
      <c r="C72" s="371"/>
      <c r="D72" s="119">
        <f>PROD_A21!E59</f>
        <v>-125</v>
      </c>
      <c r="E72" s="119">
        <f>PROD_A21!F59</f>
        <v>-9</v>
      </c>
      <c r="F72" s="629">
        <f>PROD_A21!G59-S72</f>
        <v>7681</v>
      </c>
      <c r="G72" s="119">
        <f>PROD_A21!H59</f>
        <v>0</v>
      </c>
      <c r="H72" s="119">
        <f>PROD_A21!I59</f>
        <v>0</v>
      </c>
      <c r="I72" s="119">
        <f>PROD_A21!J59</f>
        <v>0</v>
      </c>
      <c r="J72" s="119">
        <f>PROD_A21!K59</f>
        <v>0</v>
      </c>
      <c r="K72" s="119">
        <f>PROD_A21!L59</f>
        <v>0</v>
      </c>
      <c r="L72" s="119">
        <f>PROD_A21!M59</f>
        <v>0</v>
      </c>
      <c r="M72" s="119">
        <f>PROD_A21!N59</f>
        <v>0</v>
      </c>
      <c r="N72" s="120">
        <f>SUM(G72:M72)</f>
        <v>0</v>
      </c>
      <c r="O72" s="120">
        <f>PROD_A21!O59</f>
        <v>-21</v>
      </c>
      <c r="P72" s="539">
        <f>D72+E72+F72+N72+O72</f>
        <v>7526</v>
      </c>
      <c r="Q72" s="133">
        <f>PROD_A21!P59</f>
        <v>-333</v>
      </c>
      <c r="R72" s="129">
        <f>PROD_A21!Q59</f>
        <v>30</v>
      </c>
      <c r="S72" s="508">
        <f>Insurance!F17</f>
        <v>40</v>
      </c>
      <c r="T72" s="130">
        <f>PROD_A21!S59</f>
        <v>-334</v>
      </c>
      <c r="U72" s="120">
        <f>SUM(R72:T72)</f>
        <v>-264</v>
      </c>
      <c r="V72" s="129">
        <f>PROD_A21!T59</f>
        <v>0</v>
      </c>
      <c r="W72" s="123">
        <f>PROD_A21!U59</f>
        <v>0</v>
      </c>
      <c r="X72" s="123">
        <f>PROD_A21!V59</f>
        <v>0</v>
      </c>
      <c r="Y72" s="123">
        <f>PROD_A21!W59</f>
        <v>0</v>
      </c>
      <c r="Z72" s="123">
        <f>PROD_A21!X59</f>
        <v>0</v>
      </c>
      <c r="AA72" s="123">
        <f>PROD_A21!Y59</f>
        <v>0</v>
      </c>
      <c r="AB72" s="130">
        <f>PROD_A21!Z59</f>
        <v>-184</v>
      </c>
      <c r="AC72" s="120">
        <f>SUM(V72:AB72)</f>
        <v>-184</v>
      </c>
      <c r="AD72" s="120">
        <f>PROD_A21!AA59</f>
        <v>0</v>
      </c>
      <c r="AE72" s="131">
        <f>Q72+U72+AC72+AD72</f>
        <v>-781</v>
      </c>
      <c r="AF72" s="383">
        <f>P72+AE72</f>
        <v>6745</v>
      </c>
      <c r="AG72"/>
    </row>
    <row r="73" spans="1:55" x14ac:dyDescent="0.2">
      <c r="A73" s="132" t="s">
        <v>58</v>
      </c>
      <c r="B73" s="372"/>
      <c r="C73" s="371"/>
      <c r="D73" s="119">
        <f>PROD_A21!E60</f>
        <v>125</v>
      </c>
      <c r="E73" s="119">
        <f>PROD_A21!F60</f>
        <v>323</v>
      </c>
      <c r="F73" s="629">
        <f>PROD_A21!G60-S73</f>
        <v>7735</v>
      </c>
      <c r="G73" s="119">
        <f>PROD_A21!H60</f>
        <v>0</v>
      </c>
      <c r="H73" s="119">
        <f>PROD_A21!I60</f>
        <v>0</v>
      </c>
      <c r="I73" s="119">
        <f>PROD_A21!J60</f>
        <v>7</v>
      </c>
      <c r="J73" s="119">
        <f>PROD_A21!K60</f>
        <v>0</v>
      </c>
      <c r="K73" s="119">
        <f>PROD_A21!L60</f>
        <v>0</v>
      </c>
      <c r="L73" s="119">
        <f>PROD_A21!M60</f>
        <v>0</v>
      </c>
      <c r="M73" s="119">
        <f>PROD_A21!N60</f>
        <v>0</v>
      </c>
      <c r="N73" s="135">
        <f>SUM(G73:M73)</f>
        <v>7</v>
      </c>
      <c r="O73" s="120">
        <f>PROD_A21!O60</f>
        <v>44</v>
      </c>
      <c r="P73" s="541">
        <f>D73+E73+F73+N73+O73</f>
        <v>8234</v>
      </c>
      <c r="Q73" s="142">
        <f>PROD_A21!P60</f>
        <v>62</v>
      </c>
      <c r="R73" s="143">
        <f>PROD_A21!Q60</f>
        <v>-30</v>
      </c>
      <c r="S73" s="509">
        <f>S71-S72</f>
        <v>-40</v>
      </c>
      <c r="T73" s="144">
        <f>PROD_A21!S60</f>
        <v>388</v>
      </c>
      <c r="U73" s="135">
        <f>SUM(R73:T73)</f>
        <v>318</v>
      </c>
      <c r="V73" s="143">
        <f>PROD_A21!T60</f>
        <v>0</v>
      </c>
      <c r="W73" s="138">
        <f>PROD_A21!U60</f>
        <v>0</v>
      </c>
      <c r="X73" s="138">
        <f>PROD_A21!V60</f>
        <v>0</v>
      </c>
      <c r="Y73" s="138">
        <f>PROD_A21!W60</f>
        <v>0</v>
      </c>
      <c r="Z73" s="138">
        <f>PROD_A21!X60</f>
        <v>0</v>
      </c>
      <c r="AA73" s="138">
        <f>PROD_A21!Y60</f>
        <v>122</v>
      </c>
      <c r="AB73" s="144">
        <f>PROD_A21!Z60</f>
        <v>-355</v>
      </c>
      <c r="AC73" s="120">
        <f>SUM(V73:AB73)</f>
        <v>-233</v>
      </c>
      <c r="AD73" s="135">
        <f>PROD_A21!AA60</f>
        <v>0</v>
      </c>
      <c r="AE73" s="131">
        <f>Q73+U73+AC73+AD73</f>
        <v>147</v>
      </c>
      <c r="AF73" s="383">
        <f>P73+AE73</f>
        <v>8381</v>
      </c>
      <c r="AG73">
        <f>AF73-(AF71-AF72)</f>
        <v>0</v>
      </c>
      <c r="AJ73" s="633"/>
      <c r="AX73" s="639"/>
      <c r="AY73" s="644"/>
      <c r="AZ73" s="644"/>
      <c r="BA73" s="644"/>
      <c r="BB73" s="644"/>
      <c r="BC73" s="644"/>
    </row>
    <row r="74" spans="1:55" x14ac:dyDescent="0.2">
      <c r="A74" s="96" t="s">
        <v>0</v>
      </c>
      <c r="B74" s="372" t="s">
        <v>90</v>
      </c>
      <c r="C74" s="371" t="s">
        <v>91</v>
      </c>
      <c r="D74" s="119" t="str">
        <f>PROD_A21!E61</f>
        <v>.</v>
      </c>
      <c r="E74" s="119" t="str">
        <f>PROD_A21!F61</f>
        <v>.</v>
      </c>
      <c r="F74" s="119" t="str">
        <f>PROD_A21!G61</f>
        <v>.</v>
      </c>
      <c r="G74" s="119" t="str">
        <f>PROD_A21!H61</f>
        <v>.</v>
      </c>
      <c r="H74" s="119" t="str">
        <f>PROD_A21!I61</f>
        <v>.</v>
      </c>
      <c r="I74" s="119" t="str">
        <f>PROD_A21!J61</f>
        <v>.</v>
      </c>
      <c r="J74" s="119" t="str">
        <f>PROD_A21!K61</f>
        <v>.</v>
      </c>
      <c r="K74" s="119" t="str">
        <f>PROD_A21!L61</f>
        <v>.</v>
      </c>
      <c r="L74" s="119" t="str">
        <f>PROD_A21!M61</f>
        <v>.</v>
      </c>
      <c r="M74" s="119" t="str">
        <f>PROD_A21!N61</f>
        <v>.</v>
      </c>
      <c r="N74" s="120"/>
      <c r="O74" s="120" t="str">
        <f>PROD_A21!O61</f>
        <v>.</v>
      </c>
      <c r="P74" s="539"/>
      <c r="Q74" s="133" t="str">
        <f>PROD_A21!P61</f>
        <v>.</v>
      </c>
      <c r="R74" s="129" t="str">
        <f>PROD_A21!Q61</f>
        <v>.</v>
      </c>
      <c r="S74" s="508" t="str">
        <f>PROD_A21!R61</f>
        <v>.</v>
      </c>
      <c r="T74" s="130" t="str">
        <f>PROD_A21!S61</f>
        <v>.</v>
      </c>
      <c r="U74" s="120"/>
      <c r="V74" s="129" t="str">
        <f>PROD_A21!T61</f>
        <v>.</v>
      </c>
      <c r="W74" s="123" t="str">
        <f>PROD_A21!U61</f>
        <v>.</v>
      </c>
      <c r="X74" s="123" t="str">
        <f>PROD_A21!V61</f>
        <v>.</v>
      </c>
      <c r="Y74" s="123" t="str">
        <f>PROD_A21!W61</f>
        <v>.</v>
      </c>
      <c r="Z74" s="123" t="str">
        <f>PROD_A21!X61</f>
        <v>.</v>
      </c>
      <c r="AA74" s="123" t="str">
        <f>PROD_A21!Y61</f>
        <v>.</v>
      </c>
      <c r="AB74" s="130" t="str">
        <f>PROD_A21!Z61</f>
        <v>.</v>
      </c>
      <c r="AC74" s="120"/>
      <c r="AD74" s="120" t="str">
        <f>PROD_A21!AA61</f>
        <v>.</v>
      </c>
      <c r="AE74" s="131"/>
      <c r="AF74" s="383"/>
      <c r="AG74"/>
    </row>
    <row r="75" spans="1:55" x14ac:dyDescent="0.2">
      <c r="A75" s="132" t="s">
        <v>56</v>
      </c>
      <c r="B75" s="372"/>
      <c r="C75" s="371"/>
      <c r="D75" s="119">
        <f>PROD_A21!E62</f>
        <v>0</v>
      </c>
      <c r="E75" s="119">
        <f>PROD_A21!F62</f>
        <v>10563</v>
      </c>
      <c r="F75" s="119">
        <f>PROD_A21!G62</f>
        <v>9661</v>
      </c>
      <c r="G75" s="119">
        <f>PROD_A21!H62</f>
        <v>0</v>
      </c>
      <c r="H75" s="119">
        <f>PROD_A21!I62</f>
        <v>0</v>
      </c>
      <c r="I75" s="119">
        <f>PROD_A21!J62</f>
        <v>4226</v>
      </c>
      <c r="J75" s="119">
        <f>PROD_A21!K62</f>
        <v>0</v>
      </c>
      <c r="K75" s="119">
        <f>PROD_A21!L62</f>
        <v>0</v>
      </c>
      <c r="L75" s="119">
        <f>PROD_A21!M62</f>
        <v>0</v>
      </c>
      <c r="M75" s="119">
        <f>PROD_A21!N62</f>
        <v>45</v>
      </c>
      <c r="N75" s="120">
        <f>SUM(G75:M75)</f>
        <v>4271</v>
      </c>
      <c r="O75" s="120">
        <f>PROD_A21!O62</f>
        <v>1204</v>
      </c>
      <c r="P75" s="539">
        <f>D75+E75+F75+N75+O75</f>
        <v>25699</v>
      </c>
      <c r="Q75" s="133">
        <f>PROD_A21!P62</f>
        <v>-3546</v>
      </c>
      <c r="R75" s="129">
        <f>PROD_A21!Q62</f>
        <v>42</v>
      </c>
      <c r="S75" s="508">
        <f>PROD_A21!R62</f>
        <v>0</v>
      </c>
      <c r="T75" s="130">
        <f>PROD_A21!S62</f>
        <v>-184</v>
      </c>
      <c r="U75" s="120">
        <f>SUM(R75:T75)</f>
        <v>-142</v>
      </c>
      <c r="V75" s="129">
        <f>PROD_A21!T62</f>
        <v>0</v>
      </c>
      <c r="W75" s="123">
        <f>PROD_A21!U62</f>
        <v>0</v>
      </c>
      <c r="X75" s="123">
        <f>PROD_A21!V62</f>
        <v>0</v>
      </c>
      <c r="Y75" s="123">
        <f>PROD_A21!W62</f>
        <v>0</v>
      </c>
      <c r="Z75" s="123">
        <f>PROD_A21!X62</f>
        <v>0</v>
      </c>
      <c r="AA75" s="123">
        <f>PROD_A21!Y62</f>
        <v>0</v>
      </c>
      <c r="AB75" s="130">
        <f>PROD_A21!Z62</f>
        <v>0</v>
      </c>
      <c r="AC75" s="120">
        <f>SUM(V75:AB75)</f>
        <v>0</v>
      </c>
      <c r="AD75" s="120">
        <f>PROD_A21!AA62</f>
        <v>0</v>
      </c>
      <c r="AE75" s="131">
        <f>Q75+U75+AC75+AD75</f>
        <v>-3688</v>
      </c>
      <c r="AF75" s="383">
        <f>P75+AE75</f>
        <v>22011</v>
      </c>
      <c r="AG75"/>
    </row>
    <row r="76" spans="1:55" x14ac:dyDescent="0.2">
      <c r="A76" s="132" t="s">
        <v>57</v>
      </c>
      <c r="B76" s="372"/>
      <c r="C76" s="371"/>
      <c r="D76" s="119">
        <f>PROD_A21!E63</f>
        <v>0</v>
      </c>
      <c r="E76" s="629">
        <f>PROD_A21!F63-S76</f>
        <v>6021</v>
      </c>
      <c r="F76" s="748">
        <f>PROD_A21!G63</f>
        <v>6016</v>
      </c>
      <c r="G76" s="119">
        <f>PROD_A21!H63</f>
        <v>0</v>
      </c>
      <c r="H76" s="119">
        <f>PROD_A21!I63</f>
        <v>0</v>
      </c>
      <c r="I76" s="119">
        <f>PROD_A21!J63</f>
        <v>0</v>
      </c>
      <c r="J76" s="119">
        <f>PROD_A21!K63</f>
        <v>0</v>
      </c>
      <c r="K76" s="119">
        <f>PROD_A21!L63</f>
        <v>0</v>
      </c>
      <c r="L76" s="119">
        <f>PROD_A21!M63</f>
        <v>0</v>
      </c>
      <c r="M76" s="119">
        <f>PROD_A21!N63</f>
        <v>0</v>
      </c>
      <c r="N76" s="120">
        <f>SUM(G76:M76)</f>
        <v>0</v>
      </c>
      <c r="O76" s="120">
        <f>PROD_A21!O63</f>
        <v>738</v>
      </c>
      <c r="P76" s="539">
        <f>D76+E76+F76+N76+O76</f>
        <v>12775</v>
      </c>
      <c r="Q76" s="133">
        <f>PROD_A21!P63</f>
        <v>-2476</v>
      </c>
      <c r="R76" s="129">
        <f>PROD_A21!Q63</f>
        <v>42</v>
      </c>
      <c r="S76" s="508">
        <f>Insurance!F18</f>
        <v>62</v>
      </c>
      <c r="T76" s="130">
        <f>PROD_A21!S63</f>
        <v>-134</v>
      </c>
      <c r="U76" s="120">
        <f>SUM(R76:T76)</f>
        <v>-30</v>
      </c>
      <c r="V76" s="129">
        <f>PROD_A21!T63</f>
        <v>0</v>
      </c>
      <c r="W76" s="123">
        <f>PROD_A21!U63</f>
        <v>0</v>
      </c>
      <c r="X76" s="123">
        <f>PROD_A21!V63</f>
        <v>0</v>
      </c>
      <c r="Y76" s="123">
        <f>PROD_A21!W63</f>
        <v>0</v>
      </c>
      <c r="Z76" s="123">
        <f>PROD_A21!X63</f>
        <v>0</v>
      </c>
      <c r="AA76" s="123">
        <f>PROD_A21!Y63</f>
        <v>0</v>
      </c>
      <c r="AB76" s="130">
        <f>PROD_A21!Z63</f>
        <v>0</v>
      </c>
      <c r="AC76" s="120">
        <f>SUM(V76:AB76)</f>
        <v>0</v>
      </c>
      <c r="AD76" s="120">
        <f>PROD_A21!AA63</f>
        <v>0</v>
      </c>
      <c r="AE76" s="131">
        <f>Q76+U76+AC76+AD76</f>
        <v>-2506</v>
      </c>
      <c r="AF76" s="383">
        <f>P76+AE76</f>
        <v>10269</v>
      </c>
      <c r="AG76"/>
    </row>
    <row r="77" spans="1:55" x14ac:dyDescent="0.2">
      <c r="A77" s="132" t="s">
        <v>58</v>
      </c>
      <c r="B77" s="372"/>
      <c r="C77" s="371"/>
      <c r="D77" s="119">
        <f>PROD_A21!E64</f>
        <v>0</v>
      </c>
      <c r="E77" s="629">
        <f>PROD_A21!F64-S77</f>
        <v>4542</v>
      </c>
      <c r="F77" s="748">
        <f>PROD_A21!G64</f>
        <v>3645</v>
      </c>
      <c r="G77" s="119">
        <f>PROD_A21!H64</f>
        <v>0</v>
      </c>
      <c r="H77" s="119">
        <f>PROD_A21!I64</f>
        <v>0</v>
      </c>
      <c r="I77" s="119">
        <f>PROD_A21!J64</f>
        <v>4226</v>
      </c>
      <c r="J77" s="119">
        <f>PROD_A21!K64</f>
        <v>0</v>
      </c>
      <c r="K77" s="119">
        <f>PROD_A21!L64</f>
        <v>0</v>
      </c>
      <c r="L77" s="119">
        <f>PROD_A21!M64</f>
        <v>0</v>
      </c>
      <c r="M77" s="119">
        <f>PROD_A21!N64</f>
        <v>45</v>
      </c>
      <c r="N77" s="135">
        <f>SUM(G77:M77)</f>
        <v>4271</v>
      </c>
      <c r="O77" s="120">
        <f>PROD_A21!O64</f>
        <v>466</v>
      </c>
      <c r="P77" s="541">
        <f>D77+E77+F77+N77+O77</f>
        <v>12924</v>
      </c>
      <c r="Q77" s="142">
        <f>PROD_A21!P64</f>
        <v>-1070</v>
      </c>
      <c r="R77" s="143">
        <f>PROD_A21!Q64</f>
        <v>0</v>
      </c>
      <c r="S77" s="509">
        <f>S75-S76</f>
        <v>-62</v>
      </c>
      <c r="T77" s="144">
        <f>PROD_A21!S64</f>
        <v>-50</v>
      </c>
      <c r="U77" s="135">
        <f>SUM(R77:T77)</f>
        <v>-112</v>
      </c>
      <c r="V77" s="143">
        <f>PROD_A21!T64</f>
        <v>0</v>
      </c>
      <c r="W77" s="138">
        <f>PROD_A21!U64</f>
        <v>0</v>
      </c>
      <c r="X77" s="138">
        <f>PROD_A21!V64</f>
        <v>0</v>
      </c>
      <c r="Y77" s="138">
        <f>PROD_A21!W64</f>
        <v>0</v>
      </c>
      <c r="Z77" s="138">
        <f>PROD_A21!X64</f>
        <v>0</v>
      </c>
      <c r="AA77" s="138">
        <f>PROD_A21!Y64</f>
        <v>0</v>
      </c>
      <c r="AB77" s="144">
        <f>PROD_A21!Z64</f>
        <v>0</v>
      </c>
      <c r="AC77" s="120">
        <f>SUM(V77:AB77)</f>
        <v>0</v>
      </c>
      <c r="AD77" s="135">
        <f>PROD_A21!AA64</f>
        <v>0</v>
      </c>
      <c r="AE77" s="131">
        <f>Q77+U77+AC77+AD77</f>
        <v>-1182</v>
      </c>
      <c r="AF77" s="383">
        <f>P77+AE77</f>
        <v>11742</v>
      </c>
      <c r="AG77">
        <f>AF77-(AF75-AF76)</f>
        <v>0</v>
      </c>
      <c r="AJ77" s="633"/>
    </row>
    <row r="78" spans="1:55" x14ac:dyDescent="0.2">
      <c r="A78" s="96" t="s">
        <v>0</v>
      </c>
      <c r="B78" s="372" t="s">
        <v>92</v>
      </c>
      <c r="C78" s="371" t="s">
        <v>93</v>
      </c>
      <c r="D78" s="119" t="str">
        <f>PROD_A21!E65</f>
        <v>.</v>
      </c>
      <c r="E78" s="119" t="str">
        <f>PROD_A21!F65</f>
        <v>.</v>
      </c>
      <c r="F78" s="119" t="str">
        <f>PROD_A21!G65</f>
        <v>.</v>
      </c>
      <c r="G78" s="119" t="str">
        <f>PROD_A21!H65</f>
        <v>.</v>
      </c>
      <c r="H78" s="119" t="str">
        <f>PROD_A21!I65</f>
        <v>.</v>
      </c>
      <c r="I78" s="119" t="str">
        <f>PROD_A21!J65</f>
        <v>.</v>
      </c>
      <c r="J78" s="119" t="str">
        <f>PROD_A21!K65</f>
        <v>.</v>
      </c>
      <c r="K78" s="119" t="str">
        <f>PROD_A21!L65</f>
        <v>.</v>
      </c>
      <c r="L78" s="119" t="str">
        <f>PROD_A21!M65</f>
        <v>.</v>
      </c>
      <c r="M78" s="119" t="str">
        <f>PROD_A21!N65</f>
        <v>.</v>
      </c>
      <c r="N78" s="120"/>
      <c r="O78" s="120" t="str">
        <f>PROD_A21!O65</f>
        <v>.</v>
      </c>
      <c r="P78" s="539"/>
      <c r="Q78" s="133" t="str">
        <f>PROD_A21!P65</f>
        <v>.</v>
      </c>
      <c r="R78" s="129" t="str">
        <f>PROD_A21!Q65</f>
        <v>.</v>
      </c>
      <c r="S78" s="508" t="str">
        <f>PROD_A21!R65</f>
        <v>.</v>
      </c>
      <c r="T78" s="130" t="str">
        <f>PROD_A21!S65</f>
        <v>.</v>
      </c>
      <c r="U78" s="120"/>
      <c r="V78" s="129" t="str">
        <f>PROD_A21!T65</f>
        <v>.</v>
      </c>
      <c r="W78" s="123" t="str">
        <f>PROD_A21!U65</f>
        <v>.</v>
      </c>
      <c r="X78" s="123" t="str">
        <f>PROD_A21!V65</f>
        <v>.</v>
      </c>
      <c r="Y78" s="123" t="str">
        <f>PROD_A21!W65</f>
        <v>.</v>
      </c>
      <c r="Z78" s="123" t="str">
        <f>PROD_A21!X65</f>
        <v>.</v>
      </c>
      <c r="AA78" s="123" t="str">
        <f>PROD_A21!Y65</f>
        <v>.</v>
      </c>
      <c r="AB78" s="130" t="str">
        <f>PROD_A21!Z65</f>
        <v>.</v>
      </c>
      <c r="AC78" s="120"/>
      <c r="AD78" s="120" t="str">
        <f>PROD_A21!AA65</f>
        <v>.</v>
      </c>
      <c r="AE78" s="131"/>
      <c r="AF78" s="383"/>
      <c r="AG78"/>
    </row>
    <row r="79" spans="1:55" x14ac:dyDescent="0.2">
      <c r="A79" s="132" t="s">
        <v>56</v>
      </c>
      <c r="B79" s="372"/>
      <c r="C79" s="371"/>
      <c r="D79" s="119">
        <f>PROD_A21!E66</f>
        <v>3870</v>
      </c>
      <c r="E79" s="119">
        <f>PROD_A21!F66</f>
        <v>603</v>
      </c>
      <c r="F79" s="119">
        <f>PROD_A21!G66</f>
        <v>8799</v>
      </c>
      <c r="G79" s="119">
        <f>PROD_A21!H66</f>
        <v>0</v>
      </c>
      <c r="H79" s="119">
        <f>PROD_A21!I66</f>
        <v>0</v>
      </c>
      <c r="I79" s="119">
        <f>PROD_A21!J66</f>
        <v>2632</v>
      </c>
      <c r="J79" s="119">
        <f>PROD_A21!K66</f>
        <v>0</v>
      </c>
      <c r="K79" s="119">
        <f>PROD_A21!L66</f>
        <v>0</v>
      </c>
      <c r="L79" s="119">
        <f>PROD_A21!M66</f>
        <v>0</v>
      </c>
      <c r="M79" s="119">
        <f>PROD_A21!N66</f>
        <v>156</v>
      </c>
      <c r="N79" s="120">
        <f>SUM(G79:M79)</f>
        <v>2788</v>
      </c>
      <c r="O79" s="120">
        <f>PROD_A21!O66</f>
        <v>3</v>
      </c>
      <c r="P79" s="539">
        <f>D79+E79+F79+N79+O79</f>
        <v>16063</v>
      </c>
      <c r="Q79" s="133">
        <f>PROD_A21!P66</f>
        <v>515</v>
      </c>
      <c r="R79" s="129">
        <f>PROD_A21!Q66</f>
        <v>21</v>
      </c>
      <c r="S79" s="508">
        <f>PROD_A21!R66</f>
        <v>0</v>
      </c>
      <c r="T79" s="130">
        <f>PROD_A21!S66</f>
        <v>-10</v>
      </c>
      <c r="U79" s="120">
        <f>SUM(R79:T79)</f>
        <v>11</v>
      </c>
      <c r="V79" s="129">
        <f>PROD_A21!T66</f>
        <v>0</v>
      </c>
      <c r="W79" s="123">
        <f>PROD_A21!U66</f>
        <v>0</v>
      </c>
      <c r="X79" s="123">
        <f>PROD_A21!V66</f>
        <v>0</v>
      </c>
      <c r="Y79" s="123">
        <f>PROD_A21!W66</f>
        <v>0</v>
      </c>
      <c r="Z79" s="123">
        <f>PROD_A21!X66</f>
        <v>0</v>
      </c>
      <c r="AA79" s="123">
        <f>PROD_A21!Y66</f>
        <v>20</v>
      </c>
      <c r="AB79" s="130">
        <f>PROD_A21!Z66</f>
        <v>-3</v>
      </c>
      <c r="AC79" s="120">
        <f>SUM(V79:AB79)</f>
        <v>17</v>
      </c>
      <c r="AD79" s="120">
        <f>PROD_A21!AA66</f>
        <v>0</v>
      </c>
      <c r="AE79" s="131">
        <f>Q79+U79+AC79+AD79</f>
        <v>543</v>
      </c>
      <c r="AF79" s="383">
        <f>P79+AE79</f>
        <v>16606</v>
      </c>
      <c r="AG79"/>
    </row>
    <row r="80" spans="1:55" x14ac:dyDescent="0.2">
      <c r="A80" s="132" t="s">
        <v>57</v>
      </c>
      <c r="B80" s="372"/>
      <c r="C80" s="371"/>
      <c r="D80" s="119">
        <f>PROD_A21!E67</f>
        <v>1456</v>
      </c>
      <c r="E80" s="119">
        <f>PROD_A21!F67</f>
        <v>510</v>
      </c>
      <c r="F80" s="629">
        <f>PROD_A21!G67-S80</f>
        <v>2317</v>
      </c>
      <c r="G80" s="119">
        <f>PROD_A21!H67</f>
        <v>0</v>
      </c>
      <c r="H80" s="119">
        <f>PROD_A21!I67</f>
        <v>0</v>
      </c>
      <c r="I80" s="119">
        <f>PROD_A21!J67</f>
        <v>0</v>
      </c>
      <c r="J80" s="119">
        <f>PROD_A21!K67</f>
        <v>0</v>
      </c>
      <c r="K80" s="119">
        <f>PROD_A21!L67</f>
        <v>0</v>
      </c>
      <c r="L80" s="119">
        <f>PROD_A21!M67</f>
        <v>0</v>
      </c>
      <c r="M80" s="119">
        <f>PROD_A21!N67</f>
        <v>0</v>
      </c>
      <c r="N80" s="120">
        <f>SUM(G80:M80)</f>
        <v>0</v>
      </c>
      <c r="O80" s="120">
        <f>PROD_A21!O67</f>
        <v>-1</v>
      </c>
      <c r="P80" s="539">
        <f>D80+E80+F80+N80+O80</f>
        <v>4282</v>
      </c>
      <c r="Q80" s="133">
        <f>PROD_A21!P67</f>
        <v>219</v>
      </c>
      <c r="R80" s="129">
        <f>PROD_A21!Q67</f>
        <v>23</v>
      </c>
      <c r="S80" s="508">
        <f>Insurance!F19</f>
        <v>34</v>
      </c>
      <c r="T80" s="130">
        <f>PROD_A21!S67</f>
        <v>-4</v>
      </c>
      <c r="U80" s="120">
        <f>SUM(R80:T80)</f>
        <v>53</v>
      </c>
      <c r="V80" s="129">
        <f>PROD_A21!T67</f>
        <v>0</v>
      </c>
      <c r="W80" s="123">
        <f>PROD_A21!U67</f>
        <v>0</v>
      </c>
      <c r="X80" s="123">
        <f>PROD_A21!V67</f>
        <v>0</v>
      </c>
      <c r="Y80" s="123">
        <f>PROD_A21!W67</f>
        <v>0</v>
      </c>
      <c r="Z80" s="123">
        <f>PROD_A21!X67</f>
        <v>0</v>
      </c>
      <c r="AA80" s="123">
        <f>PROD_A21!Y67</f>
        <v>0</v>
      </c>
      <c r="AB80" s="130">
        <f>PROD_A21!Z67</f>
        <v>0</v>
      </c>
      <c r="AC80" s="120">
        <f>SUM(V80:AB80)</f>
        <v>0</v>
      </c>
      <c r="AD80" s="120">
        <f>PROD_A21!AA67</f>
        <v>0</v>
      </c>
      <c r="AE80" s="131">
        <f>Q80+U80+AC80+AD80</f>
        <v>272</v>
      </c>
      <c r="AF80" s="383">
        <f>P80+AE80</f>
        <v>4554</v>
      </c>
      <c r="AG80"/>
    </row>
    <row r="81" spans="1:36" x14ac:dyDescent="0.2">
      <c r="A81" s="132" t="s">
        <v>58</v>
      </c>
      <c r="B81" s="372"/>
      <c r="C81" s="371"/>
      <c r="D81" s="119">
        <f>PROD_A21!E68</f>
        <v>2414</v>
      </c>
      <c r="E81" s="119">
        <f>PROD_A21!F68</f>
        <v>93</v>
      </c>
      <c r="F81" s="629">
        <f>PROD_A21!G68-S81</f>
        <v>6482</v>
      </c>
      <c r="G81" s="119">
        <f>PROD_A21!H68</f>
        <v>0</v>
      </c>
      <c r="H81" s="119">
        <f>PROD_A21!I68</f>
        <v>0</v>
      </c>
      <c r="I81" s="119">
        <f>PROD_A21!J68</f>
        <v>2632</v>
      </c>
      <c r="J81" s="119">
        <f>PROD_A21!K68</f>
        <v>0</v>
      </c>
      <c r="K81" s="119">
        <f>PROD_A21!L68</f>
        <v>0</v>
      </c>
      <c r="L81" s="119">
        <f>PROD_A21!M68</f>
        <v>0</v>
      </c>
      <c r="M81" s="119">
        <f>PROD_A21!N68</f>
        <v>156</v>
      </c>
      <c r="N81" s="135">
        <f>SUM(G81:M81)</f>
        <v>2788</v>
      </c>
      <c r="O81" s="120">
        <f>PROD_A21!O68</f>
        <v>4</v>
      </c>
      <c r="P81" s="541">
        <f>D81+E81+F81+N81+O81</f>
        <v>11781</v>
      </c>
      <c r="Q81" s="142">
        <f>PROD_A21!P68</f>
        <v>296</v>
      </c>
      <c r="R81" s="143">
        <f>PROD_A21!Q68</f>
        <v>-2</v>
      </c>
      <c r="S81" s="509">
        <f>S79-S80</f>
        <v>-34</v>
      </c>
      <c r="T81" s="144">
        <f>PROD_A21!S68</f>
        <v>-6</v>
      </c>
      <c r="U81" s="135">
        <f>SUM(R81:T81)</f>
        <v>-42</v>
      </c>
      <c r="V81" s="143">
        <f>PROD_A21!T68</f>
        <v>0</v>
      </c>
      <c r="W81" s="138">
        <f>PROD_A21!U68</f>
        <v>0</v>
      </c>
      <c r="X81" s="138">
        <f>PROD_A21!V68</f>
        <v>0</v>
      </c>
      <c r="Y81" s="138">
        <f>PROD_A21!W68</f>
        <v>0</v>
      </c>
      <c r="Z81" s="138">
        <f>PROD_A21!X68</f>
        <v>0</v>
      </c>
      <c r="AA81" s="138">
        <f>PROD_A21!Y68</f>
        <v>20</v>
      </c>
      <c r="AB81" s="144">
        <f>PROD_A21!Z68</f>
        <v>-3</v>
      </c>
      <c r="AC81" s="120">
        <f>SUM(V81:AB81)</f>
        <v>17</v>
      </c>
      <c r="AD81" s="135">
        <f>PROD_A21!AA68</f>
        <v>0</v>
      </c>
      <c r="AE81" s="131">
        <f>Q81+U81+AC81+AD81</f>
        <v>271</v>
      </c>
      <c r="AF81" s="383">
        <f>P81+AE81</f>
        <v>12052</v>
      </c>
      <c r="AG81">
        <f>AF81-(AF79-AF80)</f>
        <v>0</v>
      </c>
      <c r="AJ81" s="633"/>
    </row>
    <row r="82" spans="1:36" x14ac:dyDescent="0.2">
      <c r="A82" s="96" t="s">
        <v>0</v>
      </c>
      <c r="B82" s="372" t="s">
        <v>94</v>
      </c>
      <c r="C82" s="371" t="s">
        <v>95</v>
      </c>
      <c r="D82" s="119" t="str">
        <f>PROD_A21!E69</f>
        <v>.</v>
      </c>
      <c r="E82" s="119" t="str">
        <f>PROD_A21!F69</f>
        <v>.</v>
      </c>
      <c r="F82" s="119" t="str">
        <f>PROD_A21!G69</f>
        <v>.</v>
      </c>
      <c r="G82" s="119" t="str">
        <f>PROD_A21!H69</f>
        <v>.</v>
      </c>
      <c r="H82" s="119" t="str">
        <f>PROD_A21!I69</f>
        <v>.</v>
      </c>
      <c r="I82" s="119" t="str">
        <f>PROD_A21!J69</f>
        <v>.</v>
      </c>
      <c r="J82" s="119" t="str">
        <f>PROD_A21!K69</f>
        <v>.</v>
      </c>
      <c r="K82" s="119" t="str">
        <f>PROD_A21!L69</f>
        <v>.</v>
      </c>
      <c r="L82" s="119" t="str">
        <f>PROD_A21!M69</f>
        <v>.</v>
      </c>
      <c r="M82" s="119" t="str">
        <f>PROD_A21!N69</f>
        <v>.</v>
      </c>
      <c r="N82" s="120"/>
      <c r="O82" s="120" t="str">
        <f>PROD_A21!O69</f>
        <v>.</v>
      </c>
      <c r="P82" s="539"/>
      <c r="Q82" s="133" t="str">
        <f>PROD_A21!P69</f>
        <v>.</v>
      </c>
      <c r="R82" s="129" t="str">
        <f>PROD_A21!Q69</f>
        <v>.</v>
      </c>
      <c r="S82" s="508" t="str">
        <f>PROD_A21!R69</f>
        <v>.</v>
      </c>
      <c r="T82" s="130" t="str">
        <f>PROD_A21!S69</f>
        <v>.</v>
      </c>
      <c r="U82" s="120"/>
      <c r="V82" s="129" t="str">
        <f>PROD_A21!T69</f>
        <v>.</v>
      </c>
      <c r="W82" s="123" t="str">
        <f>PROD_A21!U69</f>
        <v>.</v>
      </c>
      <c r="X82" s="123" t="str">
        <f>PROD_A21!V69</f>
        <v>.</v>
      </c>
      <c r="Y82" s="123" t="str">
        <f>PROD_A21!W69</f>
        <v>.</v>
      </c>
      <c r="Z82" s="123" t="str">
        <f>PROD_A21!X69</f>
        <v>.</v>
      </c>
      <c r="AA82" s="123" t="str">
        <f>PROD_A21!Y69</f>
        <v>.</v>
      </c>
      <c r="AB82" s="130" t="str">
        <f>PROD_A21!Z69</f>
        <v>.</v>
      </c>
      <c r="AC82" s="120"/>
      <c r="AD82" s="120" t="str">
        <f>PROD_A21!AA69</f>
        <v>.</v>
      </c>
      <c r="AE82" s="131"/>
      <c r="AF82" s="383"/>
      <c r="AG82"/>
    </row>
    <row r="83" spans="1:36" x14ac:dyDescent="0.2">
      <c r="A83" s="132" t="s">
        <v>56</v>
      </c>
      <c r="B83" s="372"/>
      <c r="C83" s="371"/>
      <c r="D83" s="119">
        <f>PROD_A21!E70</f>
        <v>0</v>
      </c>
      <c r="E83" s="119">
        <f>PROD_A21!F70</f>
        <v>1012</v>
      </c>
      <c r="F83" s="119">
        <f>PROD_A21!G70</f>
        <v>34437</v>
      </c>
      <c r="G83" s="119">
        <f>PROD_A21!H70</f>
        <v>0</v>
      </c>
      <c r="H83" s="119">
        <f>PROD_A21!I70</f>
        <v>0</v>
      </c>
      <c r="I83" s="119">
        <f>PROD_A21!J70</f>
        <v>1211</v>
      </c>
      <c r="J83" s="119">
        <f>PROD_A21!K70</f>
        <v>0</v>
      </c>
      <c r="K83" s="119">
        <f>PROD_A21!L70</f>
        <v>0</v>
      </c>
      <c r="L83" s="119">
        <f>PROD_A21!M70</f>
        <v>0</v>
      </c>
      <c r="M83" s="119">
        <f>PROD_A21!N70</f>
        <v>192</v>
      </c>
      <c r="N83" s="120">
        <f>SUM(G83:M83)</f>
        <v>1403</v>
      </c>
      <c r="O83" s="120">
        <f>PROD_A21!O70</f>
        <v>14</v>
      </c>
      <c r="P83" s="539">
        <f>D83+E83+F83+N83+O83</f>
        <v>36866</v>
      </c>
      <c r="Q83" s="133">
        <f>PROD_A21!P70</f>
        <v>331</v>
      </c>
      <c r="R83" s="129">
        <f>PROD_A21!Q70</f>
        <v>48</v>
      </c>
      <c r="S83" s="508">
        <f>PROD_A21!R70</f>
        <v>0</v>
      </c>
      <c r="T83" s="130">
        <f>PROD_A21!S70</f>
        <v>109</v>
      </c>
      <c r="U83" s="120">
        <f>SUM(R83:T83)</f>
        <v>157</v>
      </c>
      <c r="V83" s="129">
        <f>PROD_A21!T70</f>
        <v>0</v>
      </c>
      <c r="W83" s="123">
        <f>PROD_A21!U70</f>
        <v>0</v>
      </c>
      <c r="X83" s="123">
        <f>PROD_A21!V70</f>
        <v>0</v>
      </c>
      <c r="Y83" s="123">
        <f>PROD_A21!W70</f>
        <v>0</v>
      </c>
      <c r="Z83" s="123">
        <f>PROD_A21!X70</f>
        <v>0</v>
      </c>
      <c r="AA83" s="123">
        <f>PROD_A21!Y70</f>
        <v>94</v>
      </c>
      <c r="AB83" s="130">
        <f>PROD_A21!Z70</f>
        <v>-20</v>
      </c>
      <c r="AC83" s="120">
        <f>SUM(V83:AB83)</f>
        <v>74</v>
      </c>
      <c r="AD83" s="120">
        <f>PROD_A21!AA70</f>
        <v>0</v>
      </c>
      <c r="AE83" s="131">
        <f>Q83+U83+AC83+AD83</f>
        <v>562</v>
      </c>
      <c r="AF83" s="383">
        <f>P83+AE83</f>
        <v>37428</v>
      </c>
      <c r="AG83"/>
    </row>
    <row r="84" spans="1:36" x14ac:dyDescent="0.2">
      <c r="A84" s="132" t="s">
        <v>57</v>
      </c>
      <c r="B84" s="372"/>
      <c r="C84" s="371"/>
      <c r="D84" s="119">
        <f>PROD_A21!E71</f>
        <v>-9</v>
      </c>
      <c r="E84" s="119">
        <f>PROD_A21!F71</f>
        <v>816</v>
      </c>
      <c r="F84" s="629">
        <f>PROD_A21!G71-S84</f>
        <v>13730</v>
      </c>
      <c r="G84" s="119">
        <f>PROD_A21!H71</f>
        <v>0</v>
      </c>
      <c r="H84" s="119">
        <f>PROD_A21!I71</f>
        <v>0</v>
      </c>
      <c r="I84" s="119">
        <f>PROD_A21!J71</f>
        <v>0</v>
      </c>
      <c r="J84" s="119">
        <f>PROD_A21!K71</f>
        <v>0</v>
      </c>
      <c r="K84" s="119">
        <f>PROD_A21!L71</f>
        <v>0</v>
      </c>
      <c r="L84" s="119">
        <f>PROD_A21!M71</f>
        <v>0</v>
      </c>
      <c r="M84" s="119">
        <f>PROD_A21!N71</f>
        <v>0</v>
      </c>
      <c r="N84" s="120">
        <f>SUM(G84:M84)</f>
        <v>0</v>
      </c>
      <c r="O84" s="120">
        <f>PROD_A21!O71</f>
        <v>-16</v>
      </c>
      <c r="P84" s="539">
        <f>D84+E84+F84+N84+O84</f>
        <v>14521</v>
      </c>
      <c r="Q84" s="133">
        <f>PROD_A21!P71</f>
        <v>-462</v>
      </c>
      <c r="R84" s="129">
        <f>PROD_A21!Q71</f>
        <v>77</v>
      </c>
      <c r="S84" s="508">
        <f>Insurance!F20</f>
        <v>96</v>
      </c>
      <c r="T84" s="130">
        <f>PROD_A21!S71</f>
        <v>-7</v>
      </c>
      <c r="U84" s="120">
        <f>SUM(R84:T84)</f>
        <v>166</v>
      </c>
      <c r="V84" s="129">
        <f>PROD_A21!T71</f>
        <v>0</v>
      </c>
      <c r="W84" s="123">
        <f>PROD_A21!U71</f>
        <v>0</v>
      </c>
      <c r="X84" s="123">
        <f>PROD_A21!V71</f>
        <v>0</v>
      </c>
      <c r="Y84" s="123">
        <f>PROD_A21!W71</f>
        <v>0</v>
      </c>
      <c r="Z84" s="123">
        <f>PROD_A21!X71</f>
        <v>0</v>
      </c>
      <c r="AA84" s="123">
        <f>PROD_A21!Y71</f>
        <v>0</v>
      </c>
      <c r="AB84" s="130">
        <f>PROD_A21!Z71</f>
        <v>14</v>
      </c>
      <c r="AC84" s="120">
        <f>SUM(V84:AB84)</f>
        <v>14</v>
      </c>
      <c r="AD84" s="120">
        <f>PROD_A21!AA71</f>
        <v>0</v>
      </c>
      <c r="AE84" s="131">
        <f>Q84+U84+AC84+AD84</f>
        <v>-282</v>
      </c>
      <c r="AF84" s="383">
        <f>P84+AE84</f>
        <v>14239</v>
      </c>
      <c r="AG84"/>
    </row>
    <row r="85" spans="1:36" x14ac:dyDescent="0.2">
      <c r="A85" s="132" t="s">
        <v>58</v>
      </c>
      <c r="B85" s="372"/>
      <c r="C85" s="371"/>
      <c r="D85" s="119">
        <f>PROD_A21!E72</f>
        <v>9</v>
      </c>
      <c r="E85" s="119">
        <f>PROD_A21!F72</f>
        <v>196</v>
      </c>
      <c r="F85" s="629">
        <f>PROD_A21!G72-S85</f>
        <v>20707</v>
      </c>
      <c r="G85" s="119">
        <f>PROD_A21!H72</f>
        <v>0</v>
      </c>
      <c r="H85" s="119">
        <f>PROD_A21!I72</f>
        <v>0</v>
      </c>
      <c r="I85" s="119">
        <f>PROD_A21!J72</f>
        <v>1211</v>
      </c>
      <c r="J85" s="119">
        <f>PROD_A21!K72</f>
        <v>0</v>
      </c>
      <c r="K85" s="119">
        <f>PROD_A21!L72</f>
        <v>0</v>
      </c>
      <c r="L85" s="119">
        <f>PROD_A21!M72</f>
        <v>0</v>
      </c>
      <c r="M85" s="119">
        <f>PROD_A21!N72</f>
        <v>192</v>
      </c>
      <c r="N85" s="135">
        <f>SUM(G85:M85)</f>
        <v>1403</v>
      </c>
      <c r="O85" s="120">
        <f>PROD_A21!O72</f>
        <v>30</v>
      </c>
      <c r="P85" s="541">
        <f>D85+E85+F85+N85+O85</f>
        <v>22345</v>
      </c>
      <c r="Q85" s="142">
        <f>PROD_A21!P72</f>
        <v>793</v>
      </c>
      <c r="R85" s="143">
        <f>PROD_A21!Q72</f>
        <v>-29</v>
      </c>
      <c r="S85" s="509">
        <f>S83-S84</f>
        <v>-96</v>
      </c>
      <c r="T85" s="144">
        <f>PROD_A21!S72</f>
        <v>116</v>
      </c>
      <c r="U85" s="135">
        <f>SUM(R85:T85)</f>
        <v>-9</v>
      </c>
      <c r="V85" s="143">
        <f>PROD_A21!T72</f>
        <v>0</v>
      </c>
      <c r="W85" s="138">
        <f>PROD_A21!U72</f>
        <v>0</v>
      </c>
      <c r="X85" s="138">
        <f>PROD_A21!V72</f>
        <v>0</v>
      </c>
      <c r="Y85" s="138">
        <f>PROD_A21!W72</f>
        <v>0</v>
      </c>
      <c r="Z85" s="138">
        <f>PROD_A21!X72</f>
        <v>0</v>
      </c>
      <c r="AA85" s="138">
        <f>PROD_A21!Y72</f>
        <v>94</v>
      </c>
      <c r="AB85" s="144">
        <f>PROD_A21!Z72</f>
        <v>-34</v>
      </c>
      <c r="AC85" s="120">
        <f>SUM(V85:AB85)</f>
        <v>60</v>
      </c>
      <c r="AD85" s="135">
        <f>PROD_A21!AA72</f>
        <v>0</v>
      </c>
      <c r="AE85" s="131">
        <f>Q85+U85+AC85+AD85</f>
        <v>844</v>
      </c>
      <c r="AF85" s="383">
        <f>P85+AE85</f>
        <v>23189</v>
      </c>
      <c r="AG85">
        <f>AF85-(AF83-AF84)</f>
        <v>0</v>
      </c>
      <c r="AJ85" s="633"/>
    </row>
    <row r="86" spans="1:36" x14ac:dyDescent="0.2">
      <c r="A86" s="96" t="s">
        <v>0</v>
      </c>
      <c r="B86" s="372" t="s">
        <v>96</v>
      </c>
      <c r="C86" s="371" t="s">
        <v>97</v>
      </c>
      <c r="D86" s="119" t="str">
        <f>PROD_A21!E73</f>
        <v>.</v>
      </c>
      <c r="E86" s="119" t="str">
        <f>PROD_A21!F73</f>
        <v>.</v>
      </c>
      <c r="F86" s="119" t="str">
        <f>PROD_A21!G73</f>
        <v>.</v>
      </c>
      <c r="G86" s="119" t="str">
        <f>PROD_A21!H73</f>
        <v>.</v>
      </c>
      <c r="H86" s="119" t="str">
        <f>PROD_A21!I73</f>
        <v>.</v>
      </c>
      <c r="I86" s="119" t="str">
        <f>PROD_A21!J73</f>
        <v>.</v>
      </c>
      <c r="J86" s="119" t="str">
        <f>PROD_A21!K73</f>
        <v>.</v>
      </c>
      <c r="K86" s="119" t="str">
        <f>PROD_A21!L73</f>
        <v>.</v>
      </c>
      <c r="L86" s="119" t="str">
        <f>PROD_A21!M73</f>
        <v>.</v>
      </c>
      <c r="M86" s="119" t="str">
        <f>PROD_A21!N73</f>
        <v>.</v>
      </c>
      <c r="N86" s="120"/>
      <c r="O86" s="120" t="str">
        <f>PROD_A21!O73</f>
        <v>.</v>
      </c>
      <c r="P86" s="539"/>
      <c r="Q86" s="133" t="str">
        <f>PROD_A21!P73</f>
        <v>.</v>
      </c>
      <c r="R86" s="129" t="str">
        <f>PROD_A21!Q73</f>
        <v>.</v>
      </c>
      <c r="S86" s="508" t="str">
        <f>PROD_A21!R73</f>
        <v>.</v>
      </c>
      <c r="T86" s="130" t="str">
        <f>PROD_A21!S73</f>
        <v>.</v>
      </c>
      <c r="U86" s="120"/>
      <c r="V86" s="129" t="str">
        <f>PROD_A21!T73</f>
        <v>.</v>
      </c>
      <c r="W86" s="123" t="str">
        <f>PROD_A21!U73</f>
        <v>.</v>
      </c>
      <c r="X86" s="123" t="str">
        <f>PROD_A21!V73</f>
        <v>.</v>
      </c>
      <c r="Y86" s="123" t="str">
        <f>PROD_A21!W73</f>
        <v>.</v>
      </c>
      <c r="Z86" s="123" t="str">
        <f>PROD_A21!X73</f>
        <v>.</v>
      </c>
      <c r="AA86" s="123" t="str">
        <f>PROD_A21!Y73</f>
        <v>.</v>
      </c>
      <c r="AB86" s="130" t="str">
        <f>PROD_A21!Z73</f>
        <v>.</v>
      </c>
      <c r="AC86" s="120"/>
      <c r="AD86" s="120" t="str">
        <f>PROD_A21!AA73</f>
        <v>.</v>
      </c>
      <c r="AE86" s="131"/>
      <c r="AF86" s="383"/>
      <c r="AG86"/>
    </row>
    <row r="87" spans="1:36" x14ac:dyDescent="0.2">
      <c r="A87" s="132" t="s">
        <v>56</v>
      </c>
      <c r="B87" s="372"/>
      <c r="C87" s="371"/>
      <c r="D87" s="119">
        <f>PROD_A21!E74</f>
        <v>0</v>
      </c>
      <c r="E87" s="119">
        <f>PROD_A21!F74</f>
        <v>847</v>
      </c>
      <c r="F87" s="119">
        <f>PROD_A21!G74</f>
        <v>4980</v>
      </c>
      <c r="G87" s="119">
        <f>PROD_A21!H74</f>
        <v>0</v>
      </c>
      <c r="H87" s="119">
        <f>PROD_A21!I74</f>
        <v>0</v>
      </c>
      <c r="I87" s="119">
        <f>PROD_A21!J74</f>
        <v>477</v>
      </c>
      <c r="J87" s="119">
        <f>PROD_A21!K74</f>
        <v>0</v>
      </c>
      <c r="K87" s="119">
        <f>PROD_A21!L74</f>
        <v>0</v>
      </c>
      <c r="L87" s="119">
        <f>PROD_A21!M74</f>
        <v>0</v>
      </c>
      <c r="M87" s="119">
        <f>PROD_A21!N74</f>
        <v>94</v>
      </c>
      <c r="N87" s="120">
        <f>SUM(G87:M87)</f>
        <v>571</v>
      </c>
      <c r="O87" s="120">
        <f>PROD_A21!O74</f>
        <v>123</v>
      </c>
      <c r="P87" s="539">
        <f>D87+E87+F87+N87+O87</f>
        <v>6521</v>
      </c>
      <c r="Q87" s="133">
        <f>PROD_A21!P74</f>
        <v>372</v>
      </c>
      <c r="R87" s="129">
        <f>PROD_A21!Q74</f>
        <v>7</v>
      </c>
      <c r="S87" s="508">
        <f>PROD_A21!R74</f>
        <v>0</v>
      </c>
      <c r="T87" s="130">
        <f>PROD_A21!S74</f>
        <v>0</v>
      </c>
      <c r="U87" s="120">
        <f>SUM(R87:T87)</f>
        <v>7</v>
      </c>
      <c r="V87" s="129">
        <f>PROD_A21!T74</f>
        <v>0</v>
      </c>
      <c r="W87" s="123">
        <f>PROD_A21!U74</f>
        <v>0</v>
      </c>
      <c r="X87" s="123">
        <f>PROD_A21!V74</f>
        <v>0</v>
      </c>
      <c r="Y87" s="123">
        <f>PROD_A21!W74</f>
        <v>0</v>
      </c>
      <c r="Z87" s="123">
        <f>PROD_A21!X74</f>
        <v>0</v>
      </c>
      <c r="AA87" s="123">
        <f>PROD_A21!Y74</f>
        <v>39</v>
      </c>
      <c r="AB87" s="130">
        <f>PROD_A21!Z74</f>
        <v>-599</v>
      </c>
      <c r="AC87" s="120">
        <f>SUM(V87:AB87)</f>
        <v>-560</v>
      </c>
      <c r="AD87" s="120">
        <f>PROD_A21!AA74</f>
        <v>0</v>
      </c>
      <c r="AE87" s="131">
        <f>Q87+U87+AC87+AD87</f>
        <v>-181</v>
      </c>
      <c r="AF87" s="383">
        <f>P87+AE87</f>
        <v>6340</v>
      </c>
      <c r="AG87"/>
    </row>
    <row r="88" spans="1:36" x14ac:dyDescent="0.2">
      <c r="A88" s="132" t="s">
        <v>57</v>
      </c>
      <c r="B88" s="372"/>
      <c r="C88" s="371"/>
      <c r="D88" s="119">
        <f>PROD_A21!E75</f>
        <v>-1</v>
      </c>
      <c r="E88" s="119">
        <f>PROD_A21!F75</f>
        <v>781</v>
      </c>
      <c r="F88" s="629">
        <f>PROD_A21!G75-S88</f>
        <v>2267</v>
      </c>
      <c r="G88" s="119">
        <f>PROD_A21!H75</f>
        <v>0</v>
      </c>
      <c r="H88" s="119">
        <f>PROD_A21!I75</f>
        <v>0</v>
      </c>
      <c r="I88" s="119">
        <f>PROD_A21!J75</f>
        <v>0</v>
      </c>
      <c r="J88" s="119">
        <f>PROD_A21!K75</f>
        <v>0</v>
      </c>
      <c r="K88" s="119">
        <f>PROD_A21!L75</f>
        <v>0</v>
      </c>
      <c r="L88" s="119">
        <f>PROD_A21!M75</f>
        <v>0</v>
      </c>
      <c r="M88" s="119">
        <f>PROD_A21!N75</f>
        <v>0</v>
      </c>
      <c r="N88" s="120">
        <f>SUM(G88:M88)</f>
        <v>0</v>
      </c>
      <c r="O88" s="120">
        <f>PROD_A21!O75</f>
        <v>-17</v>
      </c>
      <c r="P88" s="539">
        <f>D88+E88+F88+N88+O88</f>
        <v>3030</v>
      </c>
      <c r="Q88" s="133">
        <f>PROD_A21!P75</f>
        <v>230</v>
      </c>
      <c r="R88" s="129">
        <f>PROD_A21!Q75</f>
        <v>14</v>
      </c>
      <c r="S88" s="508">
        <f>Insurance!F21</f>
        <v>18</v>
      </c>
      <c r="T88" s="130">
        <f>PROD_A21!S75</f>
        <v>41</v>
      </c>
      <c r="U88" s="120">
        <f>SUM(R88:T88)</f>
        <v>73</v>
      </c>
      <c r="V88" s="129">
        <f>PROD_A21!T75</f>
        <v>0</v>
      </c>
      <c r="W88" s="123">
        <f>PROD_A21!U75</f>
        <v>0</v>
      </c>
      <c r="X88" s="123">
        <f>PROD_A21!V75</f>
        <v>0</v>
      </c>
      <c r="Y88" s="123">
        <f>PROD_A21!W75</f>
        <v>0</v>
      </c>
      <c r="Z88" s="123">
        <f>PROD_A21!X75</f>
        <v>0</v>
      </c>
      <c r="AA88" s="123">
        <f>PROD_A21!Y75</f>
        <v>0</v>
      </c>
      <c r="AB88" s="130">
        <f>PROD_A21!Z75</f>
        <v>30</v>
      </c>
      <c r="AC88" s="120">
        <f>SUM(V88:AB88)</f>
        <v>30</v>
      </c>
      <c r="AD88" s="120">
        <f>PROD_A21!AA75</f>
        <v>0</v>
      </c>
      <c r="AE88" s="131">
        <f>Q88+U88+AC88+AD88</f>
        <v>333</v>
      </c>
      <c r="AF88" s="383">
        <f>P88+AE88</f>
        <v>3363</v>
      </c>
      <c r="AG88"/>
    </row>
    <row r="89" spans="1:36" x14ac:dyDescent="0.2">
      <c r="A89" s="132" t="s">
        <v>58</v>
      </c>
      <c r="B89" s="372"/>
      <c r="C89" s="371"/>
      <c r="D89" s="119">
        <f>PROD_A21!E76</f>
        <v>1</v>
      </c>
      <c r="E89" s="119">
        <f>PROD_A21!F76</f>
        <v>66</v>
      </c>
      <c r="F89" s="629">
        <f>PROD_A21!G76-S89</f>
        <v>2713</v>
      </c>
      <c r="G89" s="119">
        <f>PROD_A21!H76</f>
        <v>0</v>
      </c>
      <c r="H89" s="119">
        <f>PROD_A21!I76</f>
        <v>0</v>
      </c>
      <c r="I89" s="119">
        <f>PROD_A21!J76</f>
        <v>477</v>
      </c>
      <c r="J89" s="119">
        <f>PROD_A21!K76</f>
        <v>0</v>
      </c>
      <c r="K89" s="119">
        <f>PROD_A21!L76</f>
        <v>0</v>
      </c>
      <c r="L89" s="119">
        <f>PROD_A21!M76</f>
        <v>0</v>
      </c>
      <c r="M89" s="119">
        <f>PROD_A21!N76</f>
        <v>94</v>
      </c>
      <c r="N89" s="135">
        <f>SUM(G89:M89)</f>
        <v>571</v>
      </c>
      <c r="O89" s="120">
        <f>PROD_A21!O76</f>
        <v>140</v>
      </c>
      <c r="P89" s="541">
        <f>D89+E89+F89+N89+O89</f>
        <v>3491</v>
      </c>
      <c r="Q89" s="142">
        <f>PROD_A21!P76</f>
        <v>142</v>
      </c>
      <c r="R89" s="143">
        <f>PROD_A21!Q76</f>
        <v>-7</v>
      </c>
      <c r="S89" s="509">
        <f>S87-S88</f>
        <v>-18</v>
      </c>
      <c r="T89" s="144">
        <f>PROD_A21!S76</f>
        <v>-41</v>
      </c>
      <c r="U89" s="135">
        <f>SUM(R89:T89)</f>
        <v>-66</v>
      </c>
      <c r="V89" s="143">
        <f>PROD_A21!T76</f>
        <v>0</v>
      </c>
      <c r="W89" s="138">
        <f>PROD_A21!U76</f>
        <v>0</v>
      </c>
      <c r="X89" s="138">
        <f>PROD_A21!V76</f>
        <v>0</v>
      </c>
      <c r="Y89" s="138">
        <f>PROD_A21!W76</f>
        <v>0</v>
      </c>
      <c r="Z89" s="138">
        <f>PROD_A21!X76</f>
        <v>0</v>
      </c>
      <c r="AA89" s="138">
        <f>PROD_A21!Y76</f>
        <v>39</v>
      </c>
      <c r="AB89" s="144">
        <f>PROD_A21!Z76</f>
        <v>-629</v>
      </c>
      <c r="AC89" s="120">
        <f>SUM(V89:AB89)</f>
        <v>-590</v>
      </c>
      <c r="AD89" s="135">
        <f>PROD_A21!AA76</f>
        <v>0</v>
      </c>
      <c r="AE89" s="131">
        <f>Q89+U89+AC89+AD89</f>
        <v>-514</v>
      </c>
      <c r="AF89" s="383">
        <f>P89+AE89</f>
        <v>2977</v>
      </c>
      <c r="AG89">
        <f>AF89-(AF87-AF88)</f>
        <v>0</v>
      </c>
      <c r="AJ89" s="633"/>
    </row>
    <row r="90" spans="1:36" x14ac:dyDescent="0.2">
      <c r="A90" s="96" t="s">
        <v>0</v>
      </c>
      <c r="B90" s="372" t="s">
        <v>98</v>
      </c>
      <c r="C90" s="371" t="s">
        <v>99</v>
      </c>
      <c r="D90" s="119" t="str">
        <f>PROD_A21!E77</f>
        <v>.</v>
      </c>
      <c r="E90" s="119" t="str">
        <f>PROD_A21!F77</f>
        <v>.</v>
      </c>
      <c r="F90" s="119" t="str">
        <f>PROD_A21!G77</f>
        <v>.</v>
      </c>
      <c r="G90" s="119" t="str">
        <f>PROD_A21!H77</f>
        <v>.</v>
      </c>
      <c r="H90" s="119" t="str">
        <f>PROD_A21!I77</f>
        <v>.</v>
      </c>
      <c r="I90" s="119" t="str">
        <f>PROD_A21!J77</f>
        <v>.</v>
      </c>
      <c r="J90" s="119" t="str">
        <f>PROD_A21!K77</f>
        <v>.</v>
      </c>
      <c r="K90" s="119" t="str">
        <f>PROD_A21!L77</f>
        <v>.</v>
      </c>
      <c r="L90" s="119" t="str">
        <f>PROD_A21!M77</f>
        <v>.</v>
      </c>
      <c r="M90" s="119" t="str">
        <f>PROD_A21!N77</f>
        <v>.</v>
      </c>
      <c r="N90" s="120"/>
      <c r="O90" s="120" t="str">
        <f>PROD_A21!O77</f>
        <v>.</v>
      </c>
      <c r="P90" s="539"/>
      <c r="Q90" s="133" t="str">
        <f>PROD_A21!P77</f>
        <v>.</v>
      </c>
      <c r="R90" s="129" t="str">
        <f>PROD_A21!Q77</f>
        <v>.</v>
      </c>
      <c r="S90" s="508" t="str">
        <f>PROD_A21!R77</f>
        <v>.</v>
      </c>
      <c r="T90" s="130" t="str">
        <f>PROD_A21!S77</f>
        <v>.</v>
      </c>
      <c r="U90" s="120"/>
      <c r="V90" s="129" t="str">
        <f>PROD_A21!T77</f>
        <v>.</v>
      </c>
      <c r="W90" s="123" t="str">
        <f>PROD_A21!U77</f>
        <v>.</v>
      </c>
      <c r="X90" s="123" t="str">
        <f>PROD_A21!V77</f>
        <v>.</v>
      </c>
      <c r="Y90" s="123" t="str">
        <f>PROD_A21!W77</f>
        <v>.</v>
      </c>
      <c r="Z90" s="123" t="str">
        <f>PROD_A21!X77</f>
        <v>.</v>
      </c>
      <c r="AA90" s="123" t="str">
        <f>PROD_A21!Y77</f>
        <v>.</v>
      </c>
      <c r="AB90" s="130" t="str">
        <f>PROD_A21!Z77</f>
        <v>.</v>
      </c>
      <c r="AC90" s="120"/>
      <c r="AD90" s="120" t="str">
        <f>PROD_A21!AA77</f>
        <v>.</v>
      </c>
      <c r="AE90" s="131"/>
      <c r="AF90" s="383"/>
      <c r="AG90"/>
    </row>
    <row r="91" spans="1:36" x14ac:dyDescent="0.2">
      <c r="A91" s="132" t="s">
        <v>56</v>
      </c>
      <c r="B91" s="372"/>
      <c r="C91" s="371"/>
      <c r="D91" s="119">
        <f>PROD_A21!E78</f>
        <v>0</v>
      </c>
      <c r="E91" s="119">
        <f>PROD_A21!F78</f>
        <v>1879</v>
      </c>
      <c r="F91" s="119">
        <f>PROD_A21!G78</f>
        <v>3462</v>
      </c>
      <c r="G91" s="119">
        <f>PROD_A21!H78</f>
        <v>0</v>
      </c>
      <c r="H91" s="119">
        <f>PROD_A21!I78</f>
        <v>0</v>
      </c>
      <c r="I91" s="119">
        <f>PROD_A21!J78</f>
        <v>226</v>
      </c>
      <c r="J91" s="119">
        <f>PROD_A21!K78</f>
        <v>0</v>
      </c>
      <c r="K91" s="119">
        <f>PROD_A21!L78</f>
        <v>0</v>
      </c>
      <c r="L91" s="119">
        <f>PROD_A21!M78</f>
        <v>0</v>
      </c>
      <c r="M91" s="119">
        <f>PROD_A21!N78</f>
        <v>142</v>
      </c>
      <c r="N91" s="120">
        <f>SUM(G91:M91)</f>
        <v>368</v>
      </c>
      <c r="O91" s="120">
        <f>PROD_A21!O78</f>
        <v>591</v>
      </c>
      <c r="P91" s="539">
        <f>D91+E91+F91+N91+O91</f>
        <v>6300</v>
      </c>
      <c r="Q91" s="133">
        <f>PROD_A21!P78</f>
        <v>64</v>
      </c>
      <c r="R91" s="129">
        <f>PROD_A21!Q78</f>
        <v>12</v>
      </c>
      <c r="S91" s="508">
        <f>PROD_A21!R78</f>
        <v>0</v>
      </c>
      <c r="T91" s="130">
        <f>PROD_A21!S78</f>
        <v>20</v>
      </c>
      <c r="U91" s="120">
        <f>SUM(R91:T91)</f>
        <v>32</v>
      </c>
      <c r="V91" s="129">
        <f>PROD_A21!T78</f>
        <v>0</v>
      </c>
      <c r="W91" s="123">
        <f>PROD_A21!U78</f>
        <v>168</v>
      </c>
      <c r="X91" s="123">
        <f>PROD_A21!V78</f>
        <v>0</v>
      </c>
      <c r="Y91" s="123">
        <f>PROD_A21!W78</f>
        <v>0</v>
      </c>
      <c r="Z91" s="123">
        <f>PROD_A21!X78</f>
        <v>0</v>
      </c>
      <c r="AA91" s="123">
        <f>PROD_A21!Y78</f>
        <v>141</v>
      </c>
      <c r="AB91" s="130">
        <f>PROD_A21!Z78</f>
        <v>287</v>
      </c>
      <c r="AC91" s="120">
        <f>SUM(V91:AB91)</f>
        <v>596</v>
      </c>
      <c r="AD91" s="120">
        <f>PROD_A21!AA78</f>
        <v>0</v>
      </c>
      <c r="AE91" s="131">
        <f>Q91+U91+AC91+AD91</f>
        <v>692</v>
      </c>
      <c r="AF91" s="383">
        <f>P91+AE91</f>
        <v>6992</v>
      </c>
      <c r="AG91"/>
    </row>
    <row r="92" spans="1:36" x14ac:dyDescent="0.2">
      <c r="A92" s="132" t="s">
        <v>57</v>
      </c>
      <c r="B92" s="372"/>
      <c r="C92" s="371"/>
      <c r="D92" s="119">
        <f>PROD_A21!E79</f>
        <v>-73</v>
      </c>
      <c r="E92" s="629">
        <f>PROD_A21!F79-S92</f>
        <v>1941</v>
      </c>
      <c r="F92" s="748">
        <f>PROD_A21!G79</f>
        <v>1159</v>
      </c>
      <c r="G92" s="119">
        <f>PROD_A21!H79</f>
        <v>0</v>
      </c>
      <c r="H92" s="119">
        <f>PROD_A21!I79</f>
        <v>0</v>
      </c>
      <c r="I92" s="119">
        <f>PROD_A21!J79</f>
        <v>0</v>
      </c>
      <c r="J92" s="119">
        <f>PROD_A21!K79</f>
        <v>0</v>
      </c>
      <c r="K92" s="119">
        <f>PROD_A21!L79</f>
        <v>0</v>
      </c>
      <c r="L92" s="119">
        <f>PROD_A21!M79</f>
        <v>0</v>
      </c>
      <c r="M92" s="119">
        <f>PROD_A21!N79</f>
        <v>0</v>
      </c>
      <c r="N92" s="120">
        <f>SUM(G92:M92)</f>
        <v>0</v>
      </c>
      <c r="O92" s="120">
        <f>PROD_A21!O79</f>
        <v>425</v>
      </c>
      <c r="P92" s="539">
        <f>D92+E92+F92+N92+O92</f>
        <v>3452</v>
      </c>
      <c r="Q92" s="133">
        <f>PROD_A21!P79</f>
        <v>103</v>
      </c>
      <c r="R92" s="129">
        <f>PROD_A21!Q79</f>
        <v>13</v>
      </c>
      <c r="S92" s="508">
        <f>Insurance!F22</f>
        <v>28</v>
      </c>
      <c r="T92" s="130">
        <f>PROD_A21!S79</f>
        <v>-1</v>
      </c>
      <c r="U92" s="120">
        <f>SUM(R92:T92)</f>
        <v>40</v>
      </c>
      <c r="V92" s="129">
        <f>PROD_A21!T79</f>
        <v>0</v>
      </c>
      <c r="W92" s="123">
        <f>PROD_A21!U79</f>
        <v>50</v>
      </c>
      <c r="X92" s="123">
        <f>PROD_A21!V79</f>
        <v>0</v>
      </c>
      <c r="Y92" s="123">
        <f>PROD_A21!W79</f>
        <v>0</v>
      </c>
      <c r="Z92" s="123">
        <f>PROD_A21!X79</f>
        <v>0</v>
      </c>
      <c r="AA92" s="123">
        <f>PROD_A21!Y79</f>
        <v>0</v>
      </c>
      <c r="AB92" s="130">
        <f>PROD_A21!Z79</f>
        <v>-42</v>
      </c>
      <c r="AC92" s="120">
        <f>SUM(V92:AB92)</f>
        <v>8</v>
      </c>
      <c r="AD92" s="120">
        <f>PROD_A21!AA79</f>
        <v>0</v>
      </c>
      <c r="AE92" s="131">
        <f>Q92+U92+AC92+AD92</f>
        <v>151</v>
      </c>
      <c r="AF92" s="383">
        <f>P92+AE92</f>
        <v>3603</v>
      </c>
      <c r="AG92"/>
    </row>
    <row r="93" spans="1:36" x14ac:dyDescent="0.2">
      <c r="A93" s="132" t="s">
        <v>58</v>
      </c>
      <c r="B93" s="372"/>
      <c r="C93" s="371"/>
      <c r="D93" s="119">
        <f>PROD_A21!E80</f>
        <v>73</v>
      </c>
      <c r="E93" s="629">
        <f>PROD_A21!F80-S93</f>
        <v>-62</v>
      </c>
      <c r="F93" s="748">
        <f>PROD_A21!G80</f>
        <v>2303</v>
      </c>
      <c r="G93" s="119">
        <f>PROD_A21!H80</f>
        <v>0</v>
      </c>
      <c r="H93" s="119">
        <f>PROD_A21!I80</f>
        <v>0</v>
      </c>
      <c r="I93" s="119">
        <f>PROD_A21!J80</f>
        <v>226</v>
      </c>
      <c r="J93" s="119">
        <f>PROD_A21!K80</f>
        <v>0</v>
      </c>
      <c r="K93" s="119">
        <f>PROD_A21!L80</f>
        <v>0</v>
      </c>
      <c r="L93" s="119">
        <f>PROD_A21!M80</f>
        <v>0</v>
      </c>
      <c r="M93" s="119">
        <f>PROD_A21!N80</f>
        <v>142</v>
      </c>
      <c r="N93" s="135">
        <f>SUM(G93:M93)</f>
        <v>368</v>
      </c>
      <c r="O93" s="120">
        <f>PROD_A21!O80</f>
        <v>166</v>
      </c>
      <c r="P93" s="541">
        <f>D93+E93+F93+N93+O93</f>
        <v>2848</v>
      </c>
      <c r="Q93" s="142">
        <f>PROD_A21!P80</f>
        <v>-39</v>
      </c>
      <c r="R93" s="143">
        <f>PROD_A21!Q80</f>
        <v>-1</v>
      </c>
      <c r="S93" s="509">
        <f>S91-S92</f>
        <v>-28</v>
      </c>
      <c r="T93" s="144">
        <f>PROD_A21!S80</f>
        <v>21</v>
      </c>
      <c r="U93" s="135">
        <f>SUM(R93:T93)</f>
        <v>-8</v>
      </c>
      <c r="V93" s="143">
        <f>PROD_A21!T80</f>
        <v>0</v>
      </c>
      <c r="W93" s="138">
        <f>PROD_A21!U80</f>
        <v>118</v>
      </c>
      <c r="X93" s="138">
        <f>PROD_A21!V80</f>
        <v>0</v>
      </c>
      <c r="Y93" s="138">
        <f>PROD_A21!W80</f>
        <v>0</v>
      </c>
      <c r="Z93" s="138">
        <f>PROD_A21!X80</f>
        <v>0</v>
      </c>
      <c r="AA93" s="138">
        <f>PROD_A21!Y80</f>
        <v>141</v>
      </c>
      <c r="AB93" s="144">
        <f>PROD_A21!Z80</f>
        <v>329</v>
      </c>
      <c r="AC93" s="120">
        <f>SUM(V93:AB93)</f>
        <v>588</v>
      </c>
      <c r="AD93" s="135">
        <f>PROD_A21!AA80</f>
        <v>0</v>
      </c>
      <c r="AE93" s="131">
        <f>Q93+U93+AC93+AD93</f>
        <v>541</v>
      </c>
      <c r="AF93" s="383">
        <f>P93+AE93</f>
        <v>3389</v>
      </c>
      <c r="AG93">
        <f>AF93-(AF91-AF92)</f>
        <v>0</v>
      </c>
      <c r="AJ93" s="633"/>
    </row>
    <row r="94" spans="1:36" x14ac:dyDescent="0.2">
      <c r="A94" s="96" t="s">
        <v>0</v>
      </c>
      <c r="B94" s="372" t="s">
        <v>100</v>
      </c>
      <c r="C94" s="371" t="s">
        <v>101</v>
      </c>
      <c r="D94" s="119" t="str">
        <f>PROD_A21!E81</f>
        <v>.</v>
      </c>
      <c r="E94" s="119" t="str">
        <f>PROD_A21!F81</f>
        <v>.</v>
      </c>
      <c r="F94" s="119" t="str">
        <f>PROD_A21!G81</f>
        <v>.</v>
      </c>
      <c r="G94" s="119" t="str">
        <f>PROD_A21!H81</f>
        <v>.</v>
      </c>
      <c r="H94" s="119" t="str">
        <f>PROD_A21!I81</f>
        <v>.</v>
      </c>
      <c r="I94" s="119" t="str">
        <f>PROD_A21!J81</f>
        <v>.</v>
      </c>
      <c r="J94" s="119" t="str">
        <f>PROD_A21!K81</f>
        <v>.</v>
      </c>
      <c r="K94" s="119" t="str">
        <f>PROD_A21!L81</f>
        <v>.</v>
      </c>
      <c r="L94" s="119" t="str">
        <f>PROD_A21!M81</f>
        <v>.</v>
      </c>
      <c r="M94" s="119" t="str">
        <f>PROD_A21!N81</f>
        <v>.</v>
      </c>
      <c r="N94" s="120"/>
      <c r="O94" s="120" t="str">
        <f>PROD_A21!O81</f>
        <v>.</v>
      </c>
      <c r="P94" s="539"/>
      <c r="Q94" s="133" t="str">
        <f>PROD_A21!P81</f>
        <v>.</v>
      </c>
      <c r="R94" s="129" t="str">
        <f>PROD_A21!Q81</f>
        <v>.</v>
      </c>
      <c r="S94" s="508" t="str">
        <f>PROD_A21!R81</f>
        <v>.</v>
      </c>
      <c r="T94" s="130" t="str">
        <f>PROD_A21!S81</f>
        <v>.</v>
      </c>
      <c r="U94" s="120"/>
      <c r="V94" s="129" t="str">
        <f>PROD_A21!T81</f>
        <v>.</v>
      </c>
      <c r="W94" s="123" t="str">
        <f>PROD_A21!U81</f>
        <v>.</v>
      </c>
      <c r="X94" s="123" t="str">
        <f>PROD_A21!V81</f>
        <v>.</v>
      </c>
      <c r="Y94" s="123" t="str">
        <f>PROD_A21!W81</f>
        <v>.</v>
      </c>
      <c r="Z94" s="123" t="str">
        <f>PROD_A21!X81</f>
        <v>.</v>
      </c>
      <c r="AA94" s="123" t="str">
        <f>PROD_A21!Y81</f>
        <v>.</v>
      </c>
      <c r="AB94" s="130" t="str">
        <f>PROD_A21!Z81</f>
        <v>.</v>
      </c>
      <c r="AC94" s="120"/>
      <c r="AD94" s="120" t="str">
        <f>PROD_A21!AA81</f>
        <v>.</v>
      </c>
      <c r="AE94" s="131"/>
      <c r="AF94" s="383"/>
      <c r="AG94"/>
    </row>
    <row r="95" spans="1:36" x14ac:dyDescent="0.2">
      <c r="A95" s="132" t="s">
        <v>56</v>
      </c>
      <c r="B95" s="117"/>
      <c r="C95" s="118"/>
      <c r="D95" s="119">
        <f>PROD_A21!E82</f>
        <v>0</v>
      </c>
      <c r="E95" s="119">
        <f>PROD_A21!F82</f>
        <v>0</v>
      </c>
      <c r="F95" s="119">
        <f>PROD_A21!G82</f>
        <v>85</v>
      </c>
      <c r="G95" s="119">
        <f>PROD_A21!H82</f>
        <v>0</v>
      </c>
      <c r="H95" s="119">
        <f>PROD_A21!I82</f>
        <v>0</v>
      </c>
      <c r="I95" s="119">
        <f>PROD_A21!J82</f>
        <v>0</v>
      </c>
      <c r="J95" s="119">
        <f>PROD_A21!K82</f>
        <v>0</v>
      </c>
      <c r="K95" s="119">
        <f>PROD_A21!L82</f>
        <v>0</v>
      </c>
      <c r="L95" s="119">
        <f>PROD_A21!M82</f>
        <v>0</v>
      </c>
      <c r="M95" s="119">
        <f>PROD_A21!N82</f>
        <v>0</v>
      </c>
      <c r="N95" s="120">
        <f>SUM(G95:M95)</f>
        <v>0</v>
      </c>
      <c r="O95" s="120">
        <f>PROD_A21!O82</f>
        <v>0</v>
      </c>
      <c r="P95" s="539">
        <f>D95+E95+F95+N95+O95</f>
        <v>85</v>
      </c>
      <c r="Q95" s="133">
        <f>PROD_A21!P82</f>
        <v>-16</v>
      </c>
      <c r="R95" s="129">
        <f>PROD_A21!Q82</f>
        <v>0</v>
      </c>
      <c r="S95" s="508">
        <f>PROD_A21!R82</f>
        <v>0</v>
      </c>
      <c r="T95" s="130">
        <f>PROD_A21!S82</f>
        <v>162</v>
      </c>
      <c r="U95" s="120">
        <f>SUM(R95:T95)</f>
        <v>162</v>
      </c>
      <c r="V95" s="129">
        <f>PROD_A21!T82</f>
        <v>0</v>
      </c>
      <c r="W95" s="123">
        <f>PROD_A21!U82</f>
        <v>95</v>
      </c>
      <c r="X95" s="123">
        <f>PROD_A21!V82</f>
        <v>0</v>
      </c>
      <c r="Y95" s="123">
        <f>PROD_A21!W82</f>
        <v>0</v>
      </c>
      <c r="Z95" s="123">
        <f>PROD_A21!X82</f>
        <v>0</v>
      </c>
      <c r="AA95" s="123">
        <f>PROD_A21!Y82</f>
        <v>3</v>
      </c>
      <c r="AB95" s="130">
        <f>PROD_A21!Z82</f>
        <v>0</v>
      </c>
      <c r="AC95" s="120">
        <f>SUM(V95:AB95)</f>
        <v>98</v>
      </c>
      <c r="AD95" s="120">
        <f>PROD_A21!AA82</f>
        <v>0</v>
      </c>
      <c r="AE95" s="131">
        <f>Q95+U95+AC95+AD95</f>
        <v>244</v>
      </c>
      <c r="AF95" s="383">
        <f>P95+AE95</f>
        <v>329</v>
      </c>
      <c r="AG95"/>
    </row>
    <row r="96" spans="1:36" x14ac:dyDescent="0.2">
      <c r="A96" s="132" t="s">
        <v>57</v>
      </c>
      <c r="B96" s="117"/>
      <c r="C96" s="118"/>
      <c r="D96" s="119">
        <f>PROD_A21!E83</f>
        <v>0</v>
      </c>
      <c r="E96" s="119">
        <f>PROD_A21!F83</f>
        <v>0</v>
      </c>
      <c r="F96" s="629">
        <f>PROD_A21!G83-S96</f>
        <v>0</v>
      </c>
      <c r="G96" s="119">
        <f>PROD_A21!H83</f>
        <v>0</v>
      </c>
      <c r="H96" s="119">
        <f>PROD_A21!I83</f>
        <v>0</v>
      </c>
      <c r="I96" s="119">
        <f>PROD_A21!J83</f>
        <v>0</v>
      </c>
      <c r="J96" s="119">
        <f>PROD_A21!K83</f>
        <v>0</v>
      </c>
      <c r="K96" s="119">
        <f>PROD_A21!L83</f>
        <v>0</v>
      </c>
      <c r="L96" s="119">
        <f>PROD_A21!M83</f>
        <v>0</v>
      </c>
      <c r="M96" s="119">
        <f>PROD_A21!N83</f>
        <v>0</v>
      </c>
      <c r="N96" s="120">
        <f>SUM(G96:M96)</f>
        <v>0</v>
      </c>
      <c r="O96" s="120">
        <f>PROD_A21!O83</f>
        <v>0</v>
      </c>
      <c r="P96" s="539">
        <f>D96+E96+F96+N96+O96</f>
        <v>0</v>
      </c>
      <c r="Q96" s="133">
        <f>PROD_A21!P83</f>
        <v>-2</v>
      </c>
      <c r="R96" s="129">
        <f>PROD_A21!Q83</f>
        <v>0</v>
      </c>
      <c r="S96" s="508">
        <f>Insurance!F23</f>
        <v>0</v>
      </c>
      <c r="T96" s="130">
        <f>PROD_A21!S83</f>
        <v>0</v>
      </c>
      <c r="U96" s="120">
        <f>SUM(R96:T96)</f>
        <v>0</v>
      </c>
      <c r="V96" s="129">
        <f>PROD_A21!T83</f>
        <v>0</v>
      </c>
      <c r="W96" s="123">
        <f>PROD_A21!U83</f>
        <v>14</v>
      </c>
      <c r="X96" s="123">
        <f>PROD_A21!V83</f>
        <v>0</v>
      </c>
      <c r="Y96" s="123">
        <f>PROD_A21!W83</f>
        <v>0</v>
      </c>
      <c r="Z96" s="123">
        <f>PROD_A21!X83</f>
        <v>0</v>
      </c>
      <c r="AA96" s="123">
        <f>PROD_A21!Y83</f>
        <v>0</v>
      </c>
      <c r="AB96" s="130">
        <f>PROD_A21!Z83</f>
        <v>0</v>
      </c>
      <c r="AC96" s="120">
        <f>SUM(V96:AB96)</f>
        <v>14</v>
      </c>
      <c r="AD96" s="120">
        <f>PROD_A21!AA83</f>
        <v>0</v>
      </c>
      <c r="AE96" s="131">
        <f>Q96+U96+AC96+AD96</f>
        <v>12</v>
      </c>
      <c r="AF96" s="383">
        <f>P96+AE96</f>
        <v>12</v>
      </c>
      <c r="AG96"/>
    </row>
    <row r="97" spans="1:43" x14ac:dyDescent="0.2">
      <c r="A97" s="132" t="s">
        <v>58</v>
      </c>
      <c r="B97" s="117"/>
      <c r="C97" s="118"/>
      <c r="D97" s="119">
        <f>PROD_A21!E84</f>
        <v>0</v>
      </c>
      <c r="E97" s="119">
        <f>PROD_A21!F84</f>
        <v>0</v>
      </c>
      <c r="F97" s="629">
        <f>PROD_A21!G84-S97</f>
        <v>85</v>
      </c>
      <c r="G97" s="119">
        <f>PROD_A21!H84</f>
        <v>0</v>
      </c>
      <c r="H97" s="119">
        <f>PROD_A21!I84</f>
        <v>0</v>
      </c>
      <c r="I97" s="119">
        <f>PROD_A21!J84</f>
        <v>0</v>
      </c>
      <c r="J97" s="119">
        <f>PROD_A21!K84</f>
        <v>0</v>
      </c>
      <c r="K97" s="119">
        <f>PROD_A21!L84</f>
        <v>0</v>
      </c>
      <c r="L97" s="119">
        <f>PROD_A21!M84</f>
        <v>0</v>
      </c>
      <c r="M97" s="119">
        <f>PROD_A21!N84</f>
        <v>0</v>
      </c>
      <c r="N97" s="135">
        <f>SUM(G97:M97)</f>
        <v>0</v>
      </c>
      <c r="O97" s="120">
        <f>PROD_A21!O84</f>
        <v>0</v>
      </c>
      <c r="P97" s="541">
        <f>D97+E97+F97+N97+O97</f>
        <v>85</v>
      </c>
      <c r="Q97" s="142">
        <f>PROD_A21!P84</f>
        <v>-14</v>
      </c>
      <c r="R97" s="143">
        <f>PROD_A21!Q84</f>
        <v>0</v>
      </c>
      <c r="S97" s="509">
        <f>S95-S96</f>
        <v>0</v>
      </c>
      <c r="T97" s="144">
        <f>PROD_A21!S84</f>
        <v>162</v>
      </c>
      <c r="U97" s="135">
        <f>SUM(R97:T97)</f>
        <v>162</v>
      </c>
      <c r="V97" s="143">
        <f>PROD_A21!T84</f>
        <v>0</v>
      </c>
      <c r="W97" s="138">
        <f>PROD_A21!U84</f>
        <v>81</v>
      </c>
      <c r="X97" s="138">
        <f>PROD_A21!V84</f>
        <v>0</v>
      </c>
      <c r="Y97" s="138">
        <f>PROD_A21!W84</f>
        <v>0</v>
      </c>
      <c r="Z97" s="138">
        <f>PROD_A21!X84</f>
        <v>0</v>
      </c>
      <c r="AA97" s="138">
        <f>PROD_A21!Y84</f>
        <v>3</v>
      </c>
      <c r="AB97" s="144">
        <f>PROD_A21!Z84</f>
        <v>0</v>
      </c>
      <c r="AC97" s="120">
        <f>SUM(V97:AB97)</f>
        <v>84</v>
      </c>
      <c r="AD97" s="135">
        <f>PROD_A21!AA84</f>
        <v>0</v>
      </c>
      <c r="AE97" s="131">
        <f>Q97+U97+AC97+AD97</f>
        <v>232</v>
      </c>
      <c r="AF97" s="383">
        <f>P97+AE97</f>
        <v>317</v>
      </c>
      <c r="AG97">
        <f>AF97-(AF95-AF96)</f>
        <v>0</v>
      </c>
      <c r="AJ97" s="633"/>
    </row>
    <row r="98" spans="1:43" x14ac:dyDescent="0.2">
      <c r="A98" s="96"/>
      <c r="B98" s="169"/>
      <c r="C98" s="170"/>
      <c r="D98" s="119"/>
      <c r="E98" s="120"/>
      <c r="F98" s="120"/>
      <c r="G98" s="121"/>
      <c r="H98" s="122"/>
      <c r="I98" s="123"/>
      <c r="J98" s="123"/>
      <c r="K98" s="489"/>
      <c r="L98" s="489"/>
      <c r="M98" s="124"/>
      <c r="N98" s="120"/>
      <c r="O98" s="120"/>
      <c r="P98" s="539"/>
      <c r="Q98" s="125"/>
      <c r="R98" s="126"/>
      <c r="S98" s="528"/>
      <c r="T98" s="127"/>
      <c r="U98" s="128"/>
      <c r="V98" s="129"/>
      <c r="W98" s="123"/>
      <c r="X98" s="123"/>
      <c r="Y98" s="123"/>
      <c r="Z98" s="123"/>
      <c r="AA98" s="123"/>
      <c r="AB98" s="130"/>
      <c r="AC98" s="120"/>
      <c r="AD98" s="120"/>
      <c r="AE98" s="131"/>
      <c r="AF98" s="383"/>
      <c r="AO98" s="639"/>
    </row>
    <row r="99" spans="1:43" x14ac:dyDescent="0.2">
      <c r="A99" s="54" t="s">
        <v>102</v>
      </c>
      <c r="B99" s="3"/>
      <c r="C99" s="13"/>
      <c r="D99" s="15">
        <f>SUM(D101:D103)</f>
        <v>3682</v>
      </c>
      <c r="E99" s="16">
        <f>SUM(E101:E103)</f>
        <v>31379</v>
      </c>
      <c r="F99" s="16">
        <f t="shared" ref="F99:AF99" si="3">SUM(F101:F103)</f>
        <v>0</v>
      </c>
      <c r="G99" s="17">
        <f t="shared" si="3"/>
        <v>0</v>
      </c>
      <c r="H99" s="18">
        <f t="shared" si="3"/>
        <v>0</v>
      </c>
      <c r="I99" s="178">
        <f t="shared" si="3"/>
        <v>0</v>
      </c>
      <c r="J99" s="178">
        <f t="shared" si="3"/>
        <v>0</v>
      </c>
      <c r="K99" s="492">
        <f t="shared" si="3"/>
        <v>0</v>
      </c>
      <c r="L99" s="492">
        <f t="shared" si="3"/>
        <v>887</v>
      </c>
      <c r="M99" s="19">
        <f>SUM(M101:M103)</f>
        <v>0</v>
      </c>
      <c r="N99" s="16">
        <f t="shared" si="3"/>
        <v>887</v>
      </c>
      <c r="O99" s="16">
        <f t="shared" si="3"/>
        <v>0</v>
      </c>
      <c r="P99" s="544">
        <f t="shared" si="3"/>
        <v>35948</v>
      </c>
      <c r="Q99" s="20">
        <f t="shared" si="3"/>
        <v>-63</v>
      </c>
      <c r="R99" s="179">
        <f t="shared" si="3"/>
        <v>0</v>
      </c>
      <c r="S99" s="512">
        <f t="shared" si="3"/>
        <v>0</v>
      </c>
      <c r="T99" s="180">
        <f t="shared" si="3"/>
        <v>0</v>
      </c>
      <c r="U99" s="16">
        <f t="shared" si="3"/>
        <v>0</v>
      </c>
      <c r="V99" s="179">
        <f>SUM(V101:V103)</f>
        <v>0</v>
      </c>
      <c r="W99" s="178">
        <f t="shared" si="3"/>
        <v>0</v>
      </c>
      <c r="X99" s="178">
        <f t="shared" si="3"/>
        <v>0</v>
      </c>
      <c r="Y99" s="178">
        <f t="shared" si="3"/>
        <v>0</v>
      </c>
      <c r="Z99" s="178">
        <f t="shared" si="3"/>
        <v>0</v>
      </c>
      <c r="AA99" s="178">
        <f t="shared" si="3"/>
        <v>0</v>
      </c>
      <c r="AB99" s="180">
        <f t="shared" si="3"/>
        <v>0</v>
      </c>
      <c r="AC99" s="16">
        <f t="shared" si="3"/>
        <v>0</v>
      </c>
      <c r="AD99" s="16">
        <f t="shared" si="3"/>
        <v>0</v>
      </c>
      <c r="AE99" s="181">
        <f t="shared" si="3"/>
        <v>-63</v>
      </c>
      <c r="AF99" s="380">
        <f t="shared" si="3"/>
        <v>35885</v>
      </c>
      <c r="AH99" s="377">
        <f>N99-(G99+H99+I99+J99+K99+L99+M99)</f>
        <v>0</v>
      </c>
      <c r="AI99">
        <f>P99-(D99+E99+F99+N99+O99)</f>
        <v>0</v>
      </c>
      <c r="AJ99" s="377">
        <f>U99-(R99+S99+T99)</f>
        <v>0</v>
      </c>
      <c r="AK99" s="377">
        <f>AC99-(V99+W99+X99+Y99+Z99+AA99+AB99)</f>
        <v>0</v>
      </c>
      <c r="AL99" s="377">
        <f>AE99-(Q99+U99+AC99+AD99)</f>
        <v>0</v>
      </c>
      <c r="AM99">
        <f>AF99-(P99+AE99)</f>
        <v>0</v>
      </c>
      <c r="AO99" s="645"/>
      <c r="AQ99" s="646"/>
    </row>
    <row r="100" spans="1:43" x14ac:dyDescent="0.2">
      <c r="A100" s="103"/>
      <c r="B100" s="104"/>
      <c r="C100" s="170"/>
      <c r="D100" s="300"/>
      <c r="E100" s="301"/>
      <c r="F100" s="301"/>
      <c r="G100" s="302"/>
      <c r="H100" s="303"/>
      <c r="I100" s="304"/>
      <c r="J100" s="304"/>
      <c r="K100" s="501"/>
      <c r="L100" s="501"/>
      <c r="M100" s="305"/>
      <c r="N100" s="301"/>
      <c r="O100" s="301"/>
      <c r="P100" s="545"/>
      <c r="Q100" s="306"/>
      <c r="R100" s="307"/>
      <c r="S100" s="520"/>
      <c r="T100" s="308"/>
      <c r="U100" s="301"/>
      <c r="V100" s="307"/>
      <c r="W100" s="304"/>
      <c r="X100" s="304"/>
      <c r="Y100" s="304"/>
      <c r="Z100" s="304"/>
      <c r="AA100" s="304"/>
      <c r="AB100" s="308"/>
      <c r="AC100" s="301"/>
      <c r="AD100" s="301"/>
      <c r="AE100" s="309"/>
      <c r="AF100" s="381"/>
      <c r="AK100" s="633"/>
      <c r="AL100" s="633"/>
    </row>
    <row r="101" spans="1:43" x14ac:dyDescent="0.2">
      <c r="A101" s="96" t="s">
        <v>103</v>
      </c>
      <c r="B101" s="104"/>
      <c r="C101" s="170"/>
      <c r="D101" s="134">
        <f>Other!G52</f>
        <v>3652</v>
      </c>
      <c r="E101" s="135">
        <f>Other!H52</f>
        <v>21409</v>
      </c>
      <c r="F101" s="135">
        <f>Other!I52</f>
        <v>0</v>
      </c>
      <c r="G101" s="136">
        <f>Other!J52</f>
        <v>0</v>
      </c>
      <c r="H101" s="137">
        <f>Other!K52</f>
        <v>0</v>
      </c>
      <c r="I101" s="138">
        <f>Other!L52</f>
        <v>0</v>
      </c>
      <c r="J101" s="138">
        <f>Other!M52</f>
        <v>0</v>
      </c>
      <c r="K101" s="489">
        <f>Other!N52</f>
        <v>0</v>
      </c>
      <c r="L101" s="489">
        <f>Other!O52</f>
        <v>0</v>
      </c>
      <c r="M101" s="139">
        <f>Other!P52</f>
        <v>0</v>
      </c>
      <c r="N101" s="135">
        <f>SUM(G101:M101)</f>
        <v>0</v>
      </c>
      <c r="O101" s="135">
        <f>Other!Q52</f>
        <v>0</v>
      </c>
      <c r="P101" s="541">
        <f>D101+E101+F101+N101+O101</f>
        <v>25061</v>
      </c>
      <c r="Q101" s="142">
        <f>Other!R52</f>
        <v>0</v>
      </c>
      <c r="R101" s="143">
        <f>Other!S52</f>
        <v>0</v>
      </c>
      <c r="S101" s="509">
        <f>Other!T52</f>
        <v>0</v>
      </c>
      <c r="T101" s="144">
        <f>Other!U52</f>
        <v>0</v>
      </c>
      <c r="U101" s="135">
        <f>SUM(R101:T101)</f>
        <v>0</v>
      </c>
      <c r="V101" s="143">
        <f>Other!V52</f>
        <v>0</v>
      </c>
      <c r="W101" s="138">
        <f>Other!W52</f>
        <v>0</v>
      </c>
      <c r="X101" s="138">
        <f>Other!X52</f>
        <v>0</v>
      </c>
      <c r="Y101" s="138">
        <f>Other!Y52</f>
        <v>0</v>
      </c>
      <c r="Z101" s="138">
        <f>Other!Z52</f>
        <v>0</v>
      </c>
      <c r="AA101" s="138">
        <f>Other!AA52</f>
        <v>0</v>
      </c>
      <c r="AB101" s="144">
        <f>Other!AB52</f>
        <v>0</v>
      </c>
      <c r="AC101" s="135">
        <f>SUM(V101:AB101)</f>
        <v>0</v>
      </c>
      <c r="AD101" s="135">
        <f>Other!AC52</f>
        <v>0</v>
      </c>
      <c r="AE101" s="172">
        <f>Q101+U101+AC101+AD101</f>
        <v>0</v>
      </c>
      <c r="AF101" s="385">
        <f>P101+AE101</f>
        <v>25061</v>
      </c>
      <c r="AI101" s="639"/>
      <c r="AJ101" s="639"/>
    </row>
    <row r="102" spans="1:43" x14ac:dyDescent="0.2">
      <c r="A102" s="96" t="s">
        <v>104</v>
      </c>
      <c r="B102" s="104"/>
      <c r="C102" s="170"/>
      <c r="D102" s="134">
        <f>Other!G53</f>
        <v>0</v>
      </c>
      <c r="E102" s="135">
        <f>Other!H53</f>
        <v>298</v>
      </c>
      <c r="F102" s="135">
        <f>Other!I53</f>
        <v>0</v>
      </c>
      <c r="G102" s="136">
        <f>Other!J53</f>
        <v>0</v>
      </c>
      <c r="H102" s="137">
        <f>Other!K53</f>
        <v>0</v>
      </c>
      <c r="I102" s="138">
        <f>Other!L53</f>
        <v>0</v>
      </c>
      <c r="J102" s="138">
        <f>Other!M53</f>
        <v>0</v>
      </c>
      <c r="K102" s="489">
        <f>Other!N53</f>
        <v>0</v>
      </c>
      <c r="L102" s="489">
        <f>Other!O53</f>
        <v>0</v>
      </c>
      <c r="M102" s="139">
        <f>Other!P53</f>
        <v>0</v>
      </c>
      <c r="N102" s="135">
        <f>SUM(G102:M102)</f>
        <v>0</v>
      </c>
      <c r="O102" s="135">
        <f>Other!Q53</f>
        <v>0</v>
      </c>
      <c r="P102" s="541">
        <f>D102+E102+F102+N102+O102</f>
        <v>298</v>
      </c>
      <c r="Q102" s="142">
        <f>Other!R53</f>
        <v>-1</v>
      </c>
      <c r="R102" s="143">
        <f>Other!S53</f>
        <v>0</v>
      </c>
      <c r="S102" s="509">
        <f>Other!T53</f>
        <v>0</v>
      </c>
      <c r="T102" s="144">
        <f>Other!U53</f>
        <v>0</v>
      </c>
      <c r="U102" s="135">
        <f>SUM(R102:T102)</f>
        <v>0</v>
      </c>
      <c r="V102" s="143">
        <f>Other!V53</f>
        <v>0</v>
      </c>
      <c r="W102" s="138">
        <f>Other!W53</f>
        <v>0</v>
      </c>
      <c r="X102" s="138">
        <f>Other!X53</f>
        <v>0</v>
      </c>
      <c r="Y102" s="138">
        <f>Other!Y53</f>
        <v>0</v>
      </c>
      <c r="Z102" s="138">
        <f>Other!Z53</f>
        <v>0</v>
      </c>
      <c r="AA102" s="138">
        <f>Other!AA53</f>
        <v>0</v>
      </c>
      <c r="AB102" s="144">
        <f>Other!AB53</f>
        <v>0</v>
      </c>
      <c r="AC102" s="135">
        <f>SUM(V102:AB102)</f>
        <v>0</v>
      </c>
      <c r="AD102" s="135">
        <f>Other!AC53</f>
        <v>0</v>
      </c>
      <c r="AE102" s="172">
        <f>Q102+U102+AC102+AD102</f>
        <v>-1</v>
      </c>
      <c r="AF102" s="385">
        <f>P102+AE102</f>
        <v>297</v>
      </c>
      <c r="AI102" s="639"/>
      <c r="AJ102" s="639"/>
    </row>
    <row r="103" spans="1:43" x14ac:dyDescent="0.2">
      <c r="A103" s="96" t="s">
        <v>105</v>
      </c>
      <c r="B103" s="104"/>
      <c r="C103" s="170"/>
      <c r="D103" s="134">
        <f>Other!G54</f>
        <v>30</v>
      </c>
      <c r="E103" s="643">
        <f>Other!H54-L103</f>
        <v>9672</v>
      </c>
      <c r="F103" s="135">
        <f>Other!I54</f>
        <v>0</v>
      </c>
      <c r="G103" s="136">
        <f>Other!J54</f>
        <v>0</v>
      </c>
      <c r="H103" s="137">
        <f>Other!K54</f>
        <v>0</v>
      </c>
      <c r="I103" s="138">
        <f>Other!L54</f>
        <v>0</v>
      </c>
      <c r="J103" s="138">
        <f>Other!M54</f>
        <v>0</v>
      </c>
      <c r="K103" s="489">
        <f>Other!N54</f>
        <v>0</v>
      </c>
      <c r="L103" s="138">
        <f>Insurance!F24</f>
        <v>887</v>
      </c>
      <c r="M103" s="139">
        <f>Other!P54</f>
        <v>0</v>
      </c>
      <c r="N103" s="135">
        <f>SUM(G103:M103)</f>
        <v>887</v>
      </c>
      <c r="O103" s="135">
        <f>Other!Q54</f>
        <v>0</v>
      </c>
      <c r="P103" s="541">
        <f>D103+E103+F103+N103+O103</f>
        <v>10589</v>
      </c>
      <c r="Q103" s="173">
        <f>Other!R54</f>
        <v>-62</v>
      </c>
      <c r="R103" s="143">
        <f>Other!S54</f>
        <v>0</v>
      </c>
      <c r="S103" s="509">
        <f>Other!T54</f>
        <v>0</v>
      </c>
      <c r="T103" s="175">
        <f>Other!U54</f>
        <v>0</v>
      </c>
      <c r="U103" s="135">
        <f>SUM(R103:T103)</f>
        <v>0</v>
      </c>
      <c r="V103" s="174">
        <f>Other!V54</f>
        <v>0</v>
      </c>
      <c r="W103" s="176">
        <f>Other!W54</f>
        <v>0</v>
      </c>
      <c r="X103" s="176">
        <f>Other!X54</f>
        <v>0</v>
      </c>
      <c r="Y103" s="176">
        <f>Other!Y54</f>
        <v>0</v>
      </c>
      <c r="Z103" s="176">
        <f>Other!Z54</f>
        <v>0</v>
      </c>
      <c r="AA103" s="176">
        <f>Other!AA54</f>
        <v>0</v>
      </c>
      <c r="AB103" s="175">
        <f>Other!AB54</f>
        <v>0</v>
      </c>
      <c r="AC103" s="135">
        <f>SUM(V103:AB103)</f>
        <v>0</v>
      </c>
      <c r="AD103" s="177">
        <f>Other!AC54</f>
        <v>0</v>
      </c>
      <c r="AE103" s="172">
        <f>Q103+U103+AC103+AD103</f>
        <v>-62</v>
      </c>
      <c r="AF103" s="385">
        <f>P103+AE103</f>
        <v>10527</v>
      </c>
      <c r="AI103" s="639"/>
      <c r="AJ103" s="639"/>
      <c r="AP103" s="639"/>
    </row>
    <row r="104" spans="1:43" x14ac:dyDescent="0.2">
      <c r="A104" s="96"/>
      <c r="B104" s="104"/>
      <c r="C104" s="170"/>
      <c r="D104" s="134"/>
      <c r="E104" s="135"/>
      <c r="F104" s="135"/>
      <c r="G104" s="136"/>
      <c r="H104" s="137"/>
      <c r="I104" s="138"/>
      <c r="J104" s="138"/>
      <c r="K104" s="489"/>
      <c r="L104" s="489"/>
      <c r="M104" s="139"/>
      <c r="N104" s="135"/>
      <c r="O104" s="135"/>
      <c r="P104" s="541"/>
      <c r="Q104" s="173"/>
      <c r="R104" s="174"/>
      <c r="S104" s="529"/>
      <c r="T104" s="175"/>
      <c r="U104" s="177"/>
      <c r="V104" s="174"/>
      <c r="W104" s="176"/>
      <c r="X104" s="176"/>
      <c r="Y104" s="176"/>
      <c r="Z104" s="176"/>
      <c r="AA104" s="176"/>
      <c r="AB104" s="175"/>
      <c r="AC104" s="135"/>
      <c r="AD104" s="177"/>
      <c r="AE104" s="172"/>
      <c r="AF104" s="386"/>
    </row>
    <row r="105" spans="1:43" x14ac:dyDescent="0.2">
      <c r="A105" s="54" t="s">
        <v>106</v>
      </c>
      <c r="B105" s="3"/>
      <c r="C105" s="13"/>
      <c r="D105" s="15">
        <f>Other!G44</f>
        <v>0</v>
      </c>
      <c r="E105" s="16">
        <f>Other!H44</f>
        <v>89</v>
      </c>
      <c r="F105" s="16">
        <f>Other!I44</f>
        <v>495</v>
      </c>
      <c r="G105" s="17">
        <f>Other!J44</f>
        <v>0</v>
      </c>
      <c r="H105" s="18">
        <f>Other!K44</f>
        <v>0</v>
      </c>
      <c r="I105" s="178">
        <f>Other!L44</f>
        <v>0</v>
      </c>
      <c r="J105" s="178">
        <f>Other!M44</f>
        <v>0</v>
      </c>
      <c r="K105" s="492">
        <f>Other!N44</f>
        <v>0</v>
      </c>
      <c r="L105" s="492">
        <f>Other!O44</f>
        <v>0</v>
      </c>
      <c r="M105" s="19">
        <f>Other!P44</f>
        <v>0</v>
      </c>
      <c r="N105" s="16">
        <f>SUM(G105:M105)</f>
        <v>0</v>
      </c>
      <c r="O105" s="16">
        <f>Other!Q44</f>
        <v>0</v>
      </c>
      <c r="P105" s="544">
        <f>D105+E105+F105+N105+O105</f>
        <v>584</v>
      </c>
      <c r="Q105" s="20">
        <f>Other!R44</f>
        <v>305</v>
      </c>
      <c r="R105" s="179">
        <f>Other!S44</f>
        <v>0</v>
      </c>
      <c r="S105" s="512">
        <f>Other!T44</f>
        <v>0</v>
      </c>
      <c r="T105" s="180">
        <f>Other!U44</f>
        <v>0</v>
      </c>
      <c r="U105" s="16">
        <f>SUM(R105:T105)</f>
        <v>0</v>
      </c>
      <c r="V105" s="179">
        <f>Other!V44</f>
        <v>0</v>
      </c>
      <c r="W105" s="178">
        <f>Other!W44</f>
        <v>0</v>
      </c>
      <c r="X105" s="178">
        <f>Other!X44</f>
        <v>0</v>
      </c>
      <c r="Y105" s="178">
        <f>Other!Y44</f>
        <v>0</v>
      </c>
      <c r="Z105" s="178">
        <f>Other!Z44</f>
        <v>0</v>
      </c>
      <c r="AA105" s="178">
        <f>Other!AA44</f>
        <v>0</v>
      </c>
      <c r="AB105" s="180">
        <f>Other!AB44</f>
        <v>0</v>
      </c>
      <c r="AC105" s="16">
        <f>SUM(V105:AB105)</f>
        <v>0</v>
      </c>
      <c r="AD105" s="16">
        <f>Other!AC44</f>
        <v>0</v>
      </c>
      <c r="AE105" s="181">
        <f>Q105+U105+AC105+AD105</f>
        <v>305</v>
      </c>
      <c r="AF105" s="380">
        <f>P105+AE105</f>
        <v>889</v>
      </c>
      <c r="AL105" s="633"/>
    </row>
    <row r="106" spans="1:43" ht="13.5" thickBot="1" x14ac:dyDescent="0.25">
      <c r="A106" s="96"/>
      <c r="B106" s="169"/>
      <c r="C106" s="170"/>
      <c r="D106" s="119"/>
      <c r="E106" s="120"/>
      <c r="F106" s="120"/>
      <c r="G106" s="121"/>
      <c r="H106" s="122"/>
      <c r="I106" s="123"/>
      <c r="J106" s="123"/>
      <c r="K106" s="488"/>
      <c r="L106" s="488"/>
      <c r="M106" s="124"/>
      <c r="N106" s="120"/>
      <c r="O106" s="120"/>
      <c r="P106" s="539"/>
      <c r="Q106" s="133"/>
      <c r="R106" s="129"/>
      <c r="S106" s="508"/>
      <c r="T106" s="130"/>
      <c r="U106" s="120"/>
      <c r="V106" s="129"/>
      <c r="W106" s="123"/>
      <c r="X106" s="123"/>
      <c r="Y106" s="123"/>
      <c r="Z106" s="123"/>
      <c r="AA106" s="123"/>
      <c r="AB106" s="130"/>
      <c r="AC106" s="120"/>
      <c r="AD106" s="120"/>
      <c r="AE106" s="182"/>
      <c r="AF106" s="379"/>
    </row>
    <row r="107" spans="1:43" s="635" customFormat="1" ht="19.5" thickTop="1" thickBot="1" x14ac:dyDescent="0.3">
      <c r="A107" s="55" t="s">
        <v>107</v>
      </c>
      <c r="B107" s="21"/>
      <c r="C107" s="22"/>
      <c r="D107" s="23">
        <f t="shared" ref="D107:AE107" si="4">D12+D99-D105</f>
        <v>7615</v>
      </c>
      <c r="E107" s="24">
        <f t="shared" si="4"/>
        <v>38519</v>
      </c>
      <c r="F107" s="24">
        <f t="shared" si="4"/>
        <v>149470</v>
      </c>
      <c r="G107" s="25">
        <f t="shared" si="4"/>
        <v>2808</v>
      </c>
      <c r="H107" s="26">
        <f t="shared" si="4"/>
        <v>0</v>
      </c>
      <c r="I107" s="183">
        <f t="shared" si="4"/>
        <v>10048</v>
      </c>
      <c r="J107" s="183">
        <f t="shared" si="4"/>
        <v>29166</v>
      </c>
      <c r="K107" s="493">
        <f t="shared" si="4"/>
        <v>3764</v>
      </c>
      <c r="L107" s="493">
        <f t="shared" si="4"/>
        <v>5130</v>
      </c>
      <c r="M107" s="27">
        <f t="shared" si="4"/>
        <v>633</v>
      </c>
      <c r="N107" s="24">
        <f t="shared" si="4"/>
        <v>51549</v>
      </c>
      <c r="O107" s="24">
        <f t="shared" si="4"/>
        <v>17869</v>
      </c>
      <c r="P107" s="28">
        <f t="shared" si="4"/>
        <v>265022</v>
      </c>
      <c r="Q107" s="29">
        <f t="shared" si="4"/>
        <v>1680</v>
      </c>
      <c r="R107" s="184">
        <f t="shared" si="4"/>
        <v>-2949</v>
      </c>
      <c r="S107" s="513">
        <f t="shared" si="4"/>
        <v>-1642</v>
      </c>
      <c r="T107" s="185">
        <f t="shared" si="4"/>
        <v>1389</v>
      </c>
      <c r="U107" s="24">
        <f t="shared" si="4"/>
        <v>-3202</v>
      </c>
      <c r="V107" s="184">
        <f t="shared" si="4"/>
        <v>0</v>
      </c>
      <c r="W107" s="183">
        <f t="shared" si="4"/>
        <v>359</v>
      </c>
      <c r="X107" s="183">
        <f t="shared" si="4"/>
        <v>0</v>
      </c>
      <c r="Y107" s="183">
        <f t="shared" si="4"/>
        <v>0</v>
      </c>
      <c r="Z107" s="183">
        <f t="shared" si="4"/>
        <v>0</v>
      </c>
      <c r="AA107" s="183">
        <f t="shared" si="4"/>
        <v>2998</v>
      </c>
      <c r="AB107" s="185">
        <f t="shared" si="4"/>
        <v>-833</v>
      </c>
      <c r="AC107" s="24">
        <f t="shared" si="4"/>
        <v>2524</v>
      </c>
      <c r="AD107" s="24">
        <f t="shared" si="4"/>
        <v>111</v>
      </c>
      <c r="AE107" s="186">
        <f t="shared" si="4"/>
        <v>1113</v>
      </c>
      <c r="AF107" s="387">
        <f>AF12+AF99-AF105</f>
        <v>266135</v>
      </c>
      <c r="AG107" s="648"/>
      <c r="AH107" s="636">
        <f>AF107-(P107+AE107)</f>
        <v>0</v>
      </c>
      <c r="AI107" s="648"/>
      <c r="AJ107" s="648"/>
      <c r="AL107" s="650"/>
      <c r="AM107" s="631"/>
      <c r="AP107" s="639"/>
      <c r="AQ107" s="631"/>
    </row>
    <row r="108" spans="1:43" ht="13.5" thickTop="1" x14ac:dyDescent="0.2">
      <c r="A108" s="187"/>
      <c r="B108" s="188"/>
      <c r="C108" s="189"/>
      <c r="D108" s="190"/>
      <c r="E108" s="191"/>
      <c r="F108" s="191"/>
      <c r="G108" s="192"/>
      <c r="H108" s="193"/>
      <c r="I108" s="194"/>
      <c r="J108" s="194"/>
      <c r="K108" s="494"/>
      <c r="L108" s="494"/>
      <c r="M108" s="195"/>
      <c r="N108" s="191"/>
      <c r="O108" s="191"/>
      <c r="P108" s="538"/>
      <c r="Q108" s="196"/>
      <c r="R108" s="197"/>
      <c r="S108" s="530"/>
      <c r="T108" s="198"/>
      <c r="U108" s="199"/>
      <c r="V108" s="197"/>
      <c r="W108" s="200"/>
      <c r="X108" s="200"/>
      <c r="Y108" s="200"/>
      <c r="Z108" s="200"/>
      <c r="AA108" s="200"/>
      <c r="AB108" s="198"/>
      <c r="AC108" s="199"/>
      <c r="AD108" s="199"/>
      <c r="AE108" s="201"/>
      <c r="AF108" s="388"/>
      <c r="AP108" s="639"/>
      <c r="AQ108" s="639"/>
    </row>
    <row r="109" spans="1:43" ht="18" x14ac:dyDescent="0.25">
      <c r="A109" s="749" t="s">
        <v>108</v>
      </c>
      <c r="B109" s="169"/>
      <c r="C109" s="170"/>
      <c r="D109" s="119"/>
      <c r="E109" s="120"/>
      <c r="F109" s="120"/>
      <c r="G109" s="121"/>
      <c r="H109" s="122"/>
      <c r="I109" s="123"/>
      <c r="J109" s="123"/>
      <c r="K109" s="488"/>
      <c r="L109" s="488"/>
      <c r="M109" s="124"/>
      <c r="N109" s="120"/>
      <c r="O109" s="120"/>
      <c r="P109" s="539"/>
      <c r="Q109" s="125"/>
      <c r="R109" s="126"/>
      <c r="S109" s="528"/>
      <c r="T109" s="127"/>
      <c r="U109" s="128"/>
      <c r="V109" s="126"/>
      <c r="W109" s="202"/>
      <c r="X109" s="202"/>
      <c r="Y109" s="202"/>
      <c r="Z109" s="202"/>
      <c r="AA109" s="202"/>
      <c r="AB109" s="127"/>
      <c r="AC109" s="128"/>
      <c r="AD109" s="128"/>
      <c r="AE109" s="182"/>
      <c r="AF109" s="379"/>
      <c r="AP109" s="639"/>
      <c r="AQ109" s="639"/>
    </row>
    <row r="110" spans="1:43" x14ac:dyDescent="0.2">
      <c r="A110" s="203"/>
      <c r="B110" s="169"/>
      <c r="C110" s="170"/>
      <c r="D110" s="119"/>
      <c r="E110" s="120"/>
      <c r="F110" s="120"/>
      <c r="G110" s="121"/>
      <c r="H110" s="122"/>
      <c r="I110" s="123"/>
      <c r="J110" s="123"/>
      <c r="K110" s="488"/>
      <c r="L110" s="488"/>
      <c r="M110" s="124"/>
      <c r="N110" s="120"/>
      <c r="O110" s="120"/>
      <c r="P110" s="539"/>
      <c r="Q110" s="125"/>
      <c r="R110" s="126"/>
      <c r="S110" s="528"/>
      <c r="T110" s="127"/>
      <c r="U110" s="128"/>
      <c r="V110" s="126"/>
      <c r="W110" s="202"/>
      <c r="X110" s="202"/>
      <c r="Y110" s="202"/>
      <c r="Z110" s="202"/>
      <c r="AA110" s="202"/>
      <c r="AB110" s="127"/>
      <c r="AC110" s="128"/>
      <c r="AD110" s="128"/>
      <c r="AE110" s="182"/>
      <c r="AF110" s="379"/>
    </row>
    <row r="111" spans="1:43" x14ac:dyDescent="0.2">
      <c r="A111" s="54" t="s">
        <v>109</v>
      </c>
      <c r="B111" s="3"/>
      <c r="C111" s="4"/>
      <c r="D111" s="15">
        <f t="shared" ref="D111:AF111" si="5">D113+D128+D129</f>
        <v>4458</v>
      </c>
      <c r="E111" s="16">
        <f t="shared" si="5"/>
        <v>10379</v>
      </c>
      <c r="F111" s="16">
        <f t="shared" si="5"/>
        <v>41239</v>
      </c>
      <c r="G111" s="546">
        <f t="shared" si="5"/>
        <v>2</v>
      </c>
      <c r="H111" s="18">
        <f t="shared" si="5"/>
        <v>0</v>
      </c>
      <c r="I111" s="178">
        <f t="shared" si="5"/>
        <v>10048</v>
      </c>
      <c r="J111" s="178">
        <f t="shared" si="5"/>
        <v>316</v>
      </c>
      <c r="K111" s="492">
        <f t="shared" si="5"/>
        <v>0</v>
      </c>
      <c r="L111" s="492">
        <f t="shared" si="5"/>
        <v>0</v>
      </c>
      <c r="M111" s="19">
        <f t="shared" si="5"/>
        <v>633</v>
      </c>
      <c r="N111" s="16">
        <f t="shared" si="5"/>
        <v>10999</v>
      </c>
      <c r="O111" s="16">
        <f t="shared" si="5"/>
        <v>130337</v>
      </c>
      <c r="P111" s="544">
        <f t="shared" si="5"/>
        <v>197412</v>
      </c>
      <c r="Q111" s="20">
        <f t="shared" si="5"/>
        <v>-2971</v>
      </c>
      <c r="R111" s="179">
        <f t="shared" si="5"/>
        <v>1033</v>
      </c>
      <c r="S111" s="512">
        <f t="shared" si="5"/>
        <v>3478</v>
      </c>
      <c r="T111" s="180">
        <f t="shared" si="5"/>
        <v>-3</v>
      </c>
      <c r="U111" s="16">
        <f t="shared" si="5"/>
        <v>4508</v>
      </c>
      <c r="V111" s="179">
        <f t="shared" si="5"/>
        <v>0</v>
      </c>
      <c r="W111" s="178">
        <f t="shared" si="5"/>
        <v>0</v>
      </c>
      <c r="X111" s="178">
        <f t="shared" si="5"/>
        <v>0</v>
      </c>
      <c r="Y111" s="178">
        <f t="shared" si="5"/>
        <v>0</v>
      </c>
      <c r="Z111" s="178">
        <f t="shared" si="5"/>
        <v>0</v>
      </c>
      <c r="AA111" s="178">
        <f t="shared" si="5"/>
        <v>0</v>
      </c>
      <c r="AB111" s="180">
        <f t="shared" si="5"/>
        <v>83</v>
      </c>
      <c r="AC111" s="16">
        <f t="shared" si="5"/>
        <v>83</v>
      </c>
      <c r="AD111" s="16">
        <f t="shared" si="5"/>
        <v>-209</v>
      </c>
      <c r="AE111" s="181">
        <f t="shared" si="5"/>
        <v>1411</v>
      </c>
      <c r="AF111" s="380">
        <f t="shared" si="5"/>
        <v>198823</v>
      </c>
      <c r="AH111" s="377">
        <f>N111-(G111+H111+I111+J111+K111+L111+M111)</f>
        <v>0</v>
      </c>
      <c r="AI111" s="377">
        <f>P111-(D111+E111+F111+N111+O111)</f>
        <v>0</v>
      </c>
      <c r="AJ111" s="377">
        <f>U111-(R111+S111+T111)</f>
        <v>0</v>
      </c>
      <c r="AK111" s="377">
        <f>AC111-(V111+W111+X111+Y111+Z111+AA111+AB111)</f>
        <v>0</v>
      </c>
      <c r="AL111">
        <f>AE111-(Q111+U111+AC111+AD111)</f>
        <v>0</v>
      </c>
      <c r="AM111">
        <f>AF111-(P111+AE111)</f>
        <v>0</v>
      </c>
    </row>
    <row r="112" spans="1:43" x14ac:dyDescent="0.2">
      <c r="A112" s="103"/>
      <c r="B112" s="104"/>
      <c r="C112" s="105"/>
      <c r="D112" s="300"/>
      <c r="E112" s="301"/>
      <c r="F112" s="301"/>
      <c r="G112" s="547"/>
      <c r="H112" s="303"/>
      <c r="I112" s="304"/>
      <c r="J112" s="304"/>
      <c r="K112" s="501"/>
      <c r="L112" s="501"/>
      <c r="M112" s="305"/>
      <c r="N112" s="301"/>
      <c r="O112" s="301"/>
      <c r="P112" s="545"/>
      <c r="Q112" s="306"/>
      <c r="R112" s="307"/>
      <c r="S112" s="520"/>
      <c r="T112" s="308"/>
      <c r="U112" s="301"/>
      <c r="V112" s="307"/>
      <c r="W112" s="304"/>
      <c r="X112" s="304"/>
      <c r="Y112" s="304"/>
      <c r="Z112" s="304"/>
      <c r="AA112" s="304"/>
      <c r="AB112" s="308"/>
      <c r="AC112" s="301"/>
      <c r="AD112" s="301"/>
      <c r="AE112" s="309"/>
      <c r="AF112" s="381"/>
      <c r="AI112" s="633"/>
      <c r="AJ112" s="633"/>
      <c r="AK112" s="633"/>
    </row>
    <row r="113" spans="1:39" s="637" customFormat="1" x14ac:dyDescent="0.2">
      <c r="A113" s="96" t="s">
        <v>110</v>
      </c>
      <c r="B113" s="97" t="s">
        <v>111</v>
      </c>
      <c r="C113" s="98"/>
      <c r="D113" s="223">
        <f t="shared" ref="D113:AF113" si="6">SUM(D114:D126)</f>
        <v>0</v>
      </c>
      <c r="E113" s="224">
        <f t="shared" si="6"/>
        <v>0</v>
      </c>
      <c r="F113" s="224">
        <f t="shared" si="6"/>
        <v>0</v>
      </c>
      <c r="G113" s="225">
        <f t="shared" si="6"/>
        <v>0</v>
      </c>
      <c r="H113" s="226">
        <f t="shared" si="6"/>
        <v>0</v>
      </c>
      <c r="I113" s="227">
        <f t="shared" si="6"/>
        <v>0</v>
      </c>
      <c r="J113" s="227">
        <f t="shared" si="6"/>
        <v>0</v>
      </c>
      <c r="K113" s="496">
        <f t="shared" si="6"/>
        <v>0</v>
      </c>
      <c r="L113" s="496">
        <f t="shared" si="6"/>
        <v>0</v>
      </c>
      <c r="M113" s="228">
        <f t="shared" si="6"/>
        <v>0</v>
      </c>
      <c r="N113" s="224">
        <f t="shared" si="6"/>
        <v>0</v>
      </c>
      <c r="O113" s="224">
        <f t="shared" si="6"/>
        <v>128535</v>
      </c>
      <c r="P113" s="548">
        <f t="shared" si="6"/>
        <v>128535</v>
      </c>
      <c r="Q113" s="229">
        <f t="shared" si="6"/>
        <v>-3444</v>
      </c>
      <c r="R113" s="537">
        <f t="shared" si="6"/>
        <v>900</v>
      </c>
      <c r="S113" s="536">
        <f t="shared" si="6"/>
        <v>3478</v>
      </c>
      <c r="T113" s="231">
        <f t="shared" si="6"/>
        <v>0</v>
      </c>
      <c r="U113" s="224">
        <f t="shared" si="6"/>
        <v>4378</v>
      </c>
      <c r="V113" s="230">
        <f t="shared" si="6"/>
        <v>0</v>
      </c>
      <c r="W113" s="227">
        <f t="shared" si="6"/>
        <v>0</v>
      </c>
      <c r="X113" s="227">
        <f t="shared" si="6"/>
        <v>0</v>
      </c>
      <c r="Y113" s="227">
        <f t="shared" si="6"/>
        <v>0</v>
      </c>
      <c r="Z113" s="227">
        <f t="shared" si="6"/>
        <v>0</v>
      </c>
      <c r="AA113" s="227">
        <f t="shared" si="6"/>
        <v>0</v>
      </c>
      <c r="AB113" s="231">
        <f t="shared" si="6"/>
        <v>35</v>
      </c>
      <c r="AC113" s="224">
        <f t="shared" si="6"/>
        <v>35</v>
      </c>
      <c r="AD113" s="224">
        <f t="shared" si="6"/>
        <v>-209</v>
      </c>
      <c r="AE113" s="232">
        <f t="shared" si="6"/>
        <v>760</v>
      </c>
      <c r="AF113" s="389">
        <f t="shared" si="6"/>
        <v>129295</v>
      </c>
      <c r="AH113" s="377">
        <f>N113-(G113+H113+I113+J113+K113+L113+M113)</f>
        <v>0</v>
      </c>
      <c r="AI113" s="377">
        <f>P113-(D113+E113+F113+N113+O113)</f>
        <v>0</v>
      </c>
      <c r="AJ113" s="377">
        <f>U113-(R113+S113+T113)</f>
        <v>0</v>
      </c>
      <c r="AK113" s="377">
        <f>AC113-(V113+W113+X113+Y113+Z113+AA113+AB113)</f>
        <v>0</v>
      </c>
      <c r="AL113">
        <f>AE113-(Q113+U113+AC113+AD113)</f>
        <v>0</v>
      </c>
      <c r="AM113">
        <f>AF113-(P113+AE113)</f>
        <v>0</v>
      </c>
    </row>
    <row r="114" spans="1:39" ht="12.75" customHeight="1" x14ac:dyDescent="0.2">
      <c r="A114" s="803" t="s">
        <v>112</v>
      </c>
      <c r="B114" s="97" t="s">
        <v>113</v>
      </c>
      <c r="C114" s="170"/>
      <c r="D114" s="134">
        <f>Other!G17</f>
        <v>0</v>
      </c>
      <c r="E114" s="135">
        <f>Other!H17</f>
        <v>0</v>
      </c>
      <c r="F114" s="135">
        <f>Other!I17</f>
        <v>0</v>
      </c>
      <c r="G114" s="136">
        <f>Other!J17</f>
        <v>0</v>
      </c>
      <c r="H114" s="137">
        <f>Other!K17</f>
        <v>0</v>
      </c>
      <c r="I114" s="138">
        <f>Other!L17</f>
        <v>0</v>
      </c>
      <c r="J114" s="138">
        <f>Other!M17</f>
        <v>0</v>
      </c>
      <c r="K114" s="489">
        <f>Other!N17</f>
        <v>0</v>
      </c>
      <c r="L114" s="489">
        <f>Other!O17</f>
        <v>0</v>
      </c>
      <c r="M114" s="139">
        <f>Other!P17</f>
        <v>0</v>
      </c>
      <c r="N114" s="135">
        <f t="shared" ref="N114:N126" si="7">SUM(G114:M114)</f>
        <v>0</v>
      </c>
      <c r="O114" s="135">
        <f>Other!Q17</f>
        <v>15757</v>
      </c>
      <c r="P114" s="541">
        <f t="shared" ref="P114:P126" si="8">D114+E114+F114+N114+O114</f>
        <v>15757</v>
      </c>
      <c r="Q114" s="142">
        <f>Other!R17</f>
        <v>42</v>
      </c>
      <c r="R114" s="143">
        <f>Other!S17</f>
        <v>0</v>
      </c>
      <c r="S114" s="509">
        <f>Other!T17</f>
        <v>0</v>
      </c>
      <c r="T114" s="144">
        <f>Other!U17</f>
        <v>0</v>
      </c>
      <c r="U114" s="135">
        <f>SUM(R114:T114)</f>
        <v>0</v>
      </c>
      <c r="V114" s="143">
        <f>Other!V17</f>
        <v>0</v>
      </c>
      <c r="W114" s="138">
        <f>Other!W17</f>
        <v>0</v>
      </c>
      <c r="X114" s="138">
        <f>Other!X17</f>
        <v>0</v>
      </c>
      <c r="Y114" s="138">
        <f>Other!Y17</f>
        <v>0</v>
      </c>
      <c r="Z114" s="138">
        <f>Other!Z17</f>
        <v>0</v>
      </c>
      <c r="AA114" s="138">
        <f>Other!AA17</f>
        <v>0</v>
      </c>
      <c r="AB114" s="144">
        <f>Other!AB17</f>
        <v>0</v>
      </c>
      <c r="AC114" s="135">
        <f>SUM(V114:AB114)</f>
        <v>0</v>
      </c>
      <c r="AD114" s="135">
        <f>Other!AC17</f>
        <v>0</v>
      </c>
      <c r="AE114" s="172">
        <f t="shared" ref="AE114:AE126" si="9">Q114+U114+AC114+AD114</f>
        <v>42</v>
      </c>
      <c r="AF114" s="385">
        <f t="shared" ref="AF114:AF129" si="10">P114+AE114</f>
        <v>15799</v>
      </c>
    </row>
    <row r="115" spans="1:39" x14ac:dyDescent="0.2">
      <c r="A115" s="804"/>
      <c r="B115" s="97" t="s">
        <v>114</v>
      </c>
      <c r="C115" s="170"/>
      <c r="D115" s="134">
        <f>Other!G18</f>
        <v>0</v>
      </c>
      <c r="E115" s="135">
        <f>Other!H18</f>
        <v>0</v>
      </c>
      <c r="F115" s="135">
        <f>Other!I18</f>
        <v>0</v>
      </c>
      <c r="G115" s="136">
        <f>Other!J18</f>
        <v>0</v>
      </c>
      <c r="H115" s="137">
        <f>Other!K18</f>
        <v>0</v>
      </c>
      <c r="I115" s="138">
        <f>Other!L18</f>
        <v>0</v>
      </c>
      <c r="J115" s="138">
        <f>Other!M18</f>
        <v>0</v>
      </c>
      <c r="K115" s="489">
        <f>Other!N18</f>
        <v>0</v>
      </c>
      <c r="L115" s="489">
        <f>Other!O18</f>
        <v>0</v>
      </c>
      <c r="M115" s="139">
        <f>Other!P18</f>
        <v>0</v>
      </c>
      <c r="N115" s="135">
        <f t="shared" si="7"/>
        <v>0</v>
      </c>
      <c r="O115" s="135">
        <f>Other!Q18</f>
        <v>5918</v>
      </c>
      <c r="P115" s="541">
        <f t="shared" si="8"/>
        <v>5918</v>
      </c>
      <c r="Q115" s="142">
        <f>Other!R18</f>
        <v>-191</v>
      </c>
      <c r="R115" s="143">
        <f>Other!S18</f>
        <v>0</v>
      </c>
      <c r="S115" s="509">
        <f>Other!T18</f>
        <v>0</v>
      </c>
      <c r="T115" s="144">
        <f>Other!U18</f>
        <v>0</v>
      </c>
      <c r="U115" s="135">
        <f t="shared" ref="U115:U129" si="11">SUM(R115:T115)</f>
        <v>0</v>
      </c>
      <c r="V115" s="143">
        <f>Other!V18</f>
        <v>0</v>
      </c>
      <c r="W115" s="138">
        <f>Other!W18</f>
        <v>0</v>
      </c>
      <c r="X115" s="138">
        <f>Other!X18</f>
        <v>0</v>
      </c>
      <c r="Y115" s="138">
        <f>Other!Y18</f>
        <v>0</v>
      </c>
      <c r="Z115" s="138">
        <f>Other!Z18</f>
        <v>0</v>
      </c>
      <c r="AA115" s="138">
        <f>Other!AA18</f>
        <v>0</v>
      </c>
      <c r="AB115" s="144">
        <f>Other!AB18</f>
        <v>0</v>
      </c>
      <c r="AC115" s="135">
        <f t="shared" ref="AC115:AC129" si="12">SUM(V115:AB115)</f>
        <v>0</v>
      </c>
      <c r="AD115" s="135">
        <f>Other!AC18</f>
        <v>-41</v>
      </c>
      <c r="AE115" s="172">
        <f t="shared" si="9"/>
        <v>-232</v>
      </c>
      <c r="AF115" s="385">
        <f t="shared" si="10"/>
        <v>5686</v>
      </c>
    </row>
    <row r="116" spans="1:39" x14ac:dyDescent="0.2">
      <c r="A116" s="804"/>
      <c r="B116" s="97" t="s">
        <v>115</v>
      </c>
      <c r="C116" s="218"/>
      <c r="D116" s="134">
        <f>Other!G19</f>
        <v>0</v>
      </c>
      <c r="E116" s="135">
        <f>Other!H19</f>
        <v>0</v>
      </c>
      <c r="F116" s="135">
        <f>Other!I19</f>
        <v>0</v>
      </c>
      <c r="G116" s="136">
        <f>Other!J19</f>
        <v>0</v>
      </c>
      <c r="H116" s="137">
        <f>Other!K19</f>
        <v>0</v>
      </c>
      <c r="I116" s="138">
        <f>Other!L19</f>
        <v>0</v>
      </c>
      <c r="J116" s="138">
        <f>Other!M19</f>
        <v>0</v>
      </c>
      <c r="K116" s="489">
        <f>Other!N19</f>
        <v>0</v>
      </c>
      <c r="L116" s="489">
        <f>Other!O19</f>
        <v>0</v>
      </c>
      <c r="M116" s="139">
        <f>Other!P19</f>
        <v>0</v>
      </c>
      <c r="N116" s="135">
        <f t="shared" si="7"/>
        <v>0</v>
      </c>
      <c r="O116" s="135">
        <f>Other!Q19</f>
        <v>4568</v>
      </c>
      <c r="P116" s="541">
        <f t="shared" si="8"/>
        <v>4568</v>
      </c>
      <c r="Q116" s="142">
        <f>Other!R19</f>
        <v>344</v>
      </c>
      <c r="R116" s="143">
        <f>Other!S19</f>
        <v>0</v>
      </c>
      <c r="S116" s="509">
        <f>Other!T19</f>
        <v>0</v>
      </c>
      <c r="T116" s="144">
        <f>Other!U19</f>
        <v>0</v>
      </c>
      <c r="U116" s="135">
        <f t="shared" si="11"/>
        <v>0</v>
      </c>
      <c r="V116" s="143">
        <f>Other!V19</f>
        <v>0</v>
      </c>
      <c r="W116" s="138">
        <f>Other!W19</f>
        <v>0</v>
      </c>
      <c r="X116" s="138">
        <f>Other!X19</f>
        <v>0</v>
      </c>
      <c r="Y116" s="138">
        <f>Other!Y19</f>
        <v>0</v>
      </c>
      <c r="Z116" s="138">
        <f>Other!Z19</f>
        <v>0</v>
      </c>
      <c r="AA116" s="138">
        <f>Other!AA19</f>
        <v>0</v>
      </c>
      <c r="AB116" s="144">
        <f>Other!AB19</f>
        <v>0</v>
      </c>
      <c r="AC116" s="135">
        <f t="shared" si="12"/>
        <v>0</v>
      </c>
      <c r="AD116" s="135">
        <f>Other!AC19</f>
        <v>0</v>
      </c>
      <c r="AE116" s="172">
        <f t="shared" si="9"/>
        <v>344</v>
      </c>
      <c r="AF116" s="385">
        <f t="shared" si="10"/>
        <v>4912</v>
      </c>
    </row>
    <row r="117" spans="1:39" x14ac:dyDescent="0.2">
      <c r="A117" s="804"/>
      <c r="B117" s="97" t="s">
        <v>116</v>
      </c>
      <c r="C117" s="218"/>
      <c r="D117" s="134">
        <f>Other!G20</f>
        <v>0</v>
      </c>
      <c r="E117" s="135">
        <f>Other!H20</f>
        <v>0</v>
      </c>
      <c r="F117" s="135">
        <f>Other!I20</f>
        <v>0</v>
      </c>
      <c r="G117" s="136">
        <f>Other!J20</f>
        <v>0</v>
      </c>
      <c r="H117" s="137">
        <f>Other!K20</f>
        <v>0</v>
      </c>
      <c r="I117" s="138">
        <f>Other!L20</f>
        <v>0</v>
      </c>
      <c r="J117" s="138">
        <f>Other!M20</f>
        <v>0</v>
      </c>
      <c r="K117" s="489">
        <f>Other!N20</f>
        <v>0</v>
      </c>
      <c r="L117" s="489">
        <f>Other!O20</f>
        <v>0</v>
      </c>
      <c r="M117" s="139">
        <f>Other!P20</f>
        <v>0</v>
      </c>
      <c r="N117" s="135">
        <f t="shared" si="7"/>
        <v>0</v>
      </c>
      <c r="O117" s="135">
        <f>Other!Q20</f>
        <v>39092</v>
      </c>
      <c r="P117" s="541">
        <f t="shared" si="8"/>
        <v>39092</v>
      </c>
      <c r="Q117" s="142">
        <f>Other!R20</f>
        <v>0</v>
      </c>
      <c r="R117" s="129">
        <f>Other!S20</f>
        <v>0</v>
      </c>
      <c r="S117" s="508">
        <f>Other!T20</f>
        <v>0</v>
      </c>
      <c r="T117" s="144">
        <f>Other!U20</f>
        <v>0</v>
      </c>
      <c r="U117" s="135">
        <f t="shared" si="11"/>
        <v>0</v>
      </c>
      <c r="V117" s="143">
        <f>Other!V20</f>
        <v>0</v>
      </c>
      <c r="W117" s="138">
        <f>Other!W20</f>
        <v>0</v>
      </c>
      <c r="X117" s="138">
        <f>Other!X20</f>
        <v>0</v>
      </c>
      <c r="Y117" s="138">
        <f>Other!Y20</f>
        <v>0</v>
      </c>
      <c r="Z117" s="138">
        <f>Other!Z20</f>
        <v>0</v>
      </c>
      <c r="AA117" s="138">
        <f>Other!AA20</f>
        <v>0</v>
      </c>
      <c r="AB117" s="144">
        <f>Other!AB20</f>
        <v>35</v>
      </c>
      <c r="AC117" s="135">
        <f t="shared" si="12"/>
        <v>35</v>
      </c>
      <c r="AD117" s="135">
        <f>Other!AC20</f>
        <v>0</v>
      </c>
      <c r="AE117" s="172">
        <f t="shared" si="9"/>
        <v>35</v>
      </c>
      <c r="AF117" s="385">
        <f t="shared" si="10"/>
        <v>39127</v>
      </c>
      <c r="AM117" s="639"/>
    </row>
    <row r="118" spans="1:39" x14ac:dyDescent="0.2">
      <c r="A118" s="804"/>
      <c r="B118" s="97" t="s">
        <v>117</v>
      </c>
      <c r="C118" s="218"/>
      <c r="D118" s="134">
        <f>Other!G21</f>
        <v>0</v>
      </c>
      <c r="E118" s="135">
        <f>Other!H21</f>
        <v>0</v>
      </c>
      <c r="F118" s="135">
        <f>Other!I21</f>
        <v>0</v>
      </c>
      <c r="G118" s="136">
        <f>Other!J21</f>
        <v>0</v>
      </c>
      <c r="H118" s="137">
        <f>Other!K21</f>
        <v>0</v>
      </c>
      <c r="I118" s="138">
        <f>Other!L21</f>
        <v>0</v>
      </c>
      <c r="J118" s="138">
        <f>Other!M21</f>
        <v>0</v>
      </c>
      <c r="K118" s="489">
        <f>Other!N21</f>
        <v>0</v>
      </c>
      <c r="L118" s="489">
        <f>Other!O21</f>
        <v>0</v>
      </c>
      <c r="M118" s="139">
        <f>Other!P21</f>
        <v>0</v>
      </c>
      <c r="N118" s="135">
        <f t="shared" si="7"/>
        <v>0</v>
      </c>
      <c r="O118" s="135">
        <f>Other!Q21</f>
        <v>6664</v>
      </c>
      <c r="P118" s="541">
        <f t="shared" si="8"/>
        <v>6664</v>
      </c>
      <c r="Q118" s="142">
        <f>Other!R21</f>
        <v>-606</v>
      </c>
      <c r="R118" s="143">
        <f>Other!S21</f>
        <v>0</v>
      </c>
      <c r="S118" s="509">
        <f>Other!T21</f>
        <v>0</v>
      </c>
      <c r="T118" s="144">
        <f>Other!U21</f>
        <v>0</v>
      </c>
      <c r="U118" s="135">
        <f t="shared" si="11"/>
        <v>0</v>
      </c>
      <c r="V118" s="143">
        <f>Other!V21</f>
        <v>0</v>
      </c>
      <c r="W118" s="138">
        <f>Other!W21</f>
        <v>0</v>
      </c>
      <c r="X118" s="138">
        <f>Other!X21</f>
        <v>0</v>
      </c>
      <c r="Y118" s="138">
        <f>Other!Y21</f>
        <v>0</v>
      </c>
      <c r="Z118" s="138">
        <f>Other!Z21</f>
        <v>0</v>
      </c>
      <c r="AA118" s="138">
        <f>Other!AA21</f>
        <v>0</v>
      </c>
      <c r="AB118" s="144">
        <f>Other!AB21</f>
        <v>0</v>
      </c>
      <c r="AC118" s="135">
        <f t="shared" si="12"/>
        <v>0</v>
      </c>
      <c r="AD118" s="135">
        <f>Other!AC21</f>
        <v>-22</v>
      </c>
      <c r="AE118" s="172">
        <f t="shared" si="9"/>
        <v>-628</v>
      </c>
      <c r="AF118" s="385">
        <f t="shared" si="10"/>
        <v>6036</v>
      </c>
      <c r="AI118" s="633"/>
      <c r="AM118" s="633"/>
    </row>
    <row r="119" spans="1:39" x14ac:dyDescent="0.2">
      <c r="A119" s="804"/>
      <c r="B119" s="97" t="s">
        <v>118</v>
      </c>
      <c r="C119" s="218"/>
      <c r="D119" s="219">
        <f>Other!G22</f>
        <v>0</v>
      </c>
      <c r="E119" s="135">
        <f>Other!H22</f>
        <v>0</v>
      </c>
      <c r="F119" s="135">
        <f>Other!I22</f>
        <v>0</v>
      </c>
      <c r="G119" s="136">
        <f>Other!J22</f>
        <v>0</v>
      </c>
      <c r="H119" s="137">
        <f>Other!K22</f>
        <v>0</v>
      </c>
      <c r="I119" s="138">
        <f>Other!L22</f>
        <v>0</v>
      </c>
      <c r="J119" s="138">
        <f>Other!M22</f>
        <v>0</v>
      </c>
      <c r="K119" s="489">
        <f>Other!N22</f>
        <v>0</v>
      </c>
      <c r="L119" s="489">
        <f>Other!O22</f>
        <v>0</v>
      </c>
      <c r="M119" s="139">
        <f>Other!P22</f>
        <v>0</v>
      </c>
      <c r="N119" s="135">
        <f t="shared" si="7"/>
        <v>0</v>
      </c>
      <c r="O119" s="135">
        <f>Other!Q22</f>
        <v>6555</v>
      </c>
      <c r="P119" s="541">
        <f t="shared" si="8"/>
        <v>6555</v>
      </c>
      <c r="Q119" s="142">
        <f>Other!R22</f>
        <v>-951</v>
      </c>
      <c r="R119" s="143">
        <f>Other!S22</f>
        <v>0</v>
      </c>
      <c r="S119" s="509">
        <f>Other!T22</f>
        <v>0</v>
      </c>
      <c r="T119" s="144">
        <f>Other!U22</f>
        <v>0</v>
      </c>
      <c r="U119" s="135">
        <f t="shared" si="11"/>
        <v>0</v>
      </c>
      <c r="V119" s="143">
        <f>Other!V22</f>
        <v>0</v>
      </c>
      <c r="W119" s="138">
        <f>Other!W22</f>
        <v>0</v>
      </c>
      <c r="X119" s="138">
        <f>Other!X22</f>
        <v>0</v>
      </c>
      <c r="Y119" s="138">
        <f>Other!Y22</f>
        <v>0</v>
      </c>
      <c r="Z119" s="138">
        <f>Other!Z22</f>
        <v>0</v>
      </c>
      <c r="AA119" s="138">
        <f>Other!AA22</f>
        <v>0</v>
      </c>
      <c r="AB119" s="144">
        <f>Other!AB22</f>
        <v>0</v>
      </c>
      <c r="AC119" s="135">
        <f t="shared" si="12"/>
        <v>0</v>
      </c>
      <c r="AD119" s="135">
        <f>Other!AC22</f>
        <v>-82</v>
      </c>
      <c r="AE119" s="172">
        <f t="shared" si="9"/>
        <v>-1033</v>
      </c>
      <c r="AF119" s="385">
        <f t="shared" si="10"/>
        <v>5522</v>
      </c>
    </row>
    <row r="120" spans="1:39" x14ac:dyDescent="0.2">
      <c r="A120" s="804"/>
      <c r="B120" s="97" t="s">
        <v>119</v>
      </c>
      <c r="C120" s="218"/>
      <c r="D120" s="134">
        <f>Other!G23</f>
        <v>0</v>
      </c>
      <c r="E120" s="135">
        <f>Other!H23</f>
        <v>0</v>
      </c>
      <c r="F120" s="135">
        <f>Other!I23</f>
        <v>0</v>
      </c>
      <c r="G120" s="136">
        <f>Other!J23</f>
        <v>0</v>
      </c>
      <c r="H120" s="137">
        <f>Other!K23</f>
        <v>0</v>
      </c>
      <c r="I120" s="138">
        <f>Other!L23</f>
        <v>0</v>
      </c>
      <c r="J120" s="138">
        <f>Other!M23</f>
        <v>0</v>
      </c>
      <c r="K120" s="489">
        <f>Other!N23</f>
        <v>0</v>
      </c>
      <c r="L120" s="489">
        <f>Other!O23</f>
        <v>0</v>
      </c>
      <c r="M120" s="139">
        <f>Other!P23</f>
        <v>0</v>
      </c>
      <c r="N120" s="135">
        <f t="shared" si="7"/>
        <v>0</v>
      </c>
      <c r="O120" s="135">
        <f>Other!Q23</f>
        <v>14590</v>
      </c>
      <c r="P120" s="541">
        <f t="shared" si="8"/>
        <v>14590</v>
      </c>
      <c r="Q120" s="142">
        <f>Other!R23</f>
        <v>-108</v>
      </c>
      <c r="R120" s="143">
        <f>Other!S23</f>
        <v>0</v>
      </c>
      <c r="S120" s="509">
        <f>Other!T23</f>
        <v>0</v>
      </c>
      <c r="T120" s="144">
        <f>Other!U23</f>
        <v>0</v>
      </c>
      <c r="U120" s="135">
        <f t="shared" si="11"/>
        <v>0</v>
      </c>
      <c r="V120" s="143">
        <f>Other!V23</f>
        <v>0</v>
      </c>
      <c r="W120" s="138">
        <f>Other!W23</f>
        <v>0</v>
      </c>
      <c r="X120" s="138">
        <f>Other!X23</f>
        <v>0</v>
      </c>
      <c r="Y120" s="138">
        <f>Other!Y23</f>
        <v>0</v>
      </c>
      <c r="Z120" s="138">
        <f>Other!Z23</f>
        <v>0</v>
      </c>
      <c r="AA120" s="138">
        <f>Other!AA23</f>
        <v>0</v>
      </c>
      <c r="AB120" s="144">
        <f>Other!AB23</f>
        <v>0</v>
      </c>
      <c r="AC120" s="135">
        <f t="shared" si="12"/>
        <v>0</v>
      </c>
      <c r="AD120" s="135">
        <f>Other!AC23</f>
        <v>-20</v>
      </c>
      <c r="AE120" s="172">
        <f t="shared" si="9"/>
        <v>-128</v>
      </c>
      <c r="AF120" s="385">
        <f t="shared" si="10"/>
        <v>14462</v>
      </c>
    </row>
    <row r="121" spans="1:39" x14ac:dyDescent="0.2">
      <c r="A121" s="804"/>
      <c r="B121" s="97" t="s">
        <v>120</v>
      </c>
      <c r="C121" s="218"/>
      <c r="D121" s="134">
        <f>Other!G24</f>
        <v>0</v>
      </c>
      <c r="E121" s="135">
        <f>Other!H24</f>
        <v>0</v>
      </c>
      <c r="F121" s="135">
        <f>Other!I24</f>
        <v>0</v>
      </c>
      <c r="G121" s="136">
        <f>Other!J24</f>
        <v>0</v>
      </c>
      <c r="H121" s="137">
        <f>Other!K24</f>
        <v>0</v>
      </c>
      <c r="I121" s="138">
        <f>Other!L24</f>
        <v>0</v>
      </c>
      <c r="J121" s="138">
        <f>Other!M24</f>
        <v>0</v>
      </c>
      <c r="K121" s="489">
        <f>Other!N24</f>
        <v>0</v>
      </c>
      <c r="L121" s="489">
        <f>Other!O24</f>
        <v>0</v>
      </c>
      <c r="M121" s="139">
        <f>Other!P24</f>
        <v>0</v>
      </c>
      <c r="N121" s="135">
        <f t="shared" si="7"/>
        <v>0</v>
      </c>
      <c r="O121" s="135">
        <f>Other!Q24</f>
        <v>3093</v>
      </c>
      <c r="P121" s="541">
        <f t="shared" si="8"/>
        <v>3093</v>
      </c>
      <c r="Q121" s="142">
        <f>Other!R24</f>
        <v>5</v>
      </c>
      <c r="R121" s="143">
        <f>Other!S24</f>
        <v>0</v>
      </c>
      <c r="S121" s="509">
        <f>Other!T24</f>
        <v>0</v>
      </c>
      <c r="T121" s="144">
        <f>Other!U24</f>
        <v>0</v>
      </c>
      <c r="U121" s="135">
        <f t="shared" si="11"/>
        <v>0</v>
      </c>
      <c r="V121" s="143">
        <f>Other!V24</f>
        <v>0</v>
      </c>
      <c r="W121" s="138">
        <f>Other!W24</f>
        <v>0</v>
      </c>
      <c r="X121" s="138">
        <f>Other!X24</f>
        <v>0</v>
      </c>
      <c r="Y121" s="138">
        <f>Other!Y24</f>
        <v>0</v>
      </c>
      <c r="Z121" s="138">
        <f>Other!Z24</f>
        <v>0</v>
      </c>
      <c r="AA121" s="138">
        <f>Other!AA24</f>
        <v>0</v>
      </c>
      <c r="AB121" s="144">
        <f>Other!AB24</f>
        <v>0</v>
      </c>
      <c r="AC121" s="135">
        <f t="shared" si="12"/>
        <v>0</v>
      </c>
      <c r="AD121" s="135">
        <f>Other!AC24</f>
        <v>0</v>
      </c>
      <c r="AE121" s="172">
        <f t="shared" si="9"/>
        <v>5</v>
      </c>
      <c r="AF121" s="385">
        <f t="shared" si="10"/>
        <v>3098</v>
      </c>
    </row>
    <row r="122" spans="1:39" x14ac:dyDescent="0.2">
      <c r="A122" s="804"/>
      <c r="B122" s="97" t="s">
        <v>121</v>
      </c>
      <c r="C122" s="218"/>
      <c r="D122" s="134">
        <f>Other!G25</f>
        <v>0</v>
      </c>
      <c r="E122" s="135">
        <f>Other!H25</f>
        <v>0</v>
      </c>
      <c r="F122" s="135">
        <f>Other!I25</f>
        <v>0</v>
      </c>
      <c r="G122" s="136">
        <f>Other!J25</f>
        <v>0</v>
      </c>
      <c r="H122" s="137">
        <f>Other!K25</f>
        <v>0</v>
      </c>
      <c r="I122" s="138">
        <f>Other!L25</f>
        <v>0</v>
      </c>
      <c r="J122" s="138">
        <f>Other!M25</f>
        <v>0</v>
      </c>
      <c r="K122" s="489">
        <f>Other!N25</f>
        <v>0</v>
      </c>
      <c r="L122" s="489">
        <f>Other!O25</f>
        <v>0</v>
      </c>
      <c r="M122" s="139">
        <f>Other!P25</f>
        <v>0</v>
      </c>
      <c r="N122" s="135">
        <f t="shared" si="7"/>
        <v>0</v>
      </c>
      <c r="O122" s="135">
        <f>Other!Q25</f>
        <v>12177</v>
      </c>
      <c r="P122" s="541">
        <f t="shared" si="8"/>
        <v>12177</v>
      </c>
      <c r="Q122" s="142">
        <f>Other!R25</f>
        <v>-325</v>
      </c>
      <c r="R122" s="143">
        <f>Other!S25</f>
        <v>0</v>
      </c>
      <c r="S122" s="509">
        <f>Other!T25</f>
        <v>0</v>
      </c>
      <c r="T122" s="144">
        <f>Other!U25</f>
        <v>0</v>
      </c>
      <c r="U122" s="135">
        <f t="shared" si="11"/>
        <v>0</v>
      </c>
      <c r="V122" s="143">
        <f>Other!V25</f>
        <v>0</v>
      </c>
      <c r="W122" s="138">
        <f>Other!W25</f>
        <v>0</v>
      </c>
      <c r="X122" s="138">
        <f>Other!X25</f>
        <v>0</v>
      </c>
      <c r="Y122" s="138">
        <f>Other!Y25</f>
        <v>0</v>
      </c>
      <c r="Z122" s="138">
        <f>Other!Z25</f>
        <v>0</v>
      </c>
      <c r="AA122" s="138">
        <f>Other!AA25</f>
        <v>0</v>
      </c>
      <c r="AB122" s="144">
        <f>Other!AB25</f>
        <v>0</v>
      </c>
      <c r="AC122" s="135">
        <f t="shared" si="12"/>
        <v>0</v>
      </c>
      <c r="AD122" s="135">
        <f>Other!AC25</f>
        <v>-44</v>
      </c>
      <c r="AE122" s="172">
        <f t="shared" si="9"/>
        <v>-369</v>
      </c>
      <c r="AF122" s="385">
        <f t="shared" si="10"/>
        <v>11808</v>
      </c>
    </row>
    <row r="123" spans="1:39" x14ac:dyDescent="0.2">
      <c r="A123" s="804"/>
      <c r="B123" s="97" t="s">
        <v>122</v>
      </c>
      <c r="C123" s="218"/>
      <c r="D123" s="134">
        <f>Other!G26</f>
        <v>0</v>
      </c>
      <c r="E123" s="135">
        <f>Other!H26</f>
        <v>0</v>
      </c>
      <c r="F123" s="135">
        <f>Other!I26</f>
        <v>0</v>
      </c>
      <c r="G123" s="136">
        <f>Other!J26</f>
        <v>0</v>
      </c>
      <c r="H123" s="137">
        <f>Other!K26</f>
        <v>0</v>
      </c>
      <c r="I123" s="138">
        <f>Other!L26</f>
        <v>0</v>
      </c>
      <c r="J123" s="138">
        <f>Other!M26</f>
        <v>0</v>
      </c>
      <c r="K123" s="489">
        <f>Other!N26</f>
        <v>0</v>
      </c>
      <c r="L123" s="489">
        <f>Other!O26</f>
        <v>0</v>
      </c>
      <c r="M123" s="139">
        <f>Other!P26</f>
        <v>0</v>
      </c>
      <c r="N123" s="135">
        <f t="shared" si="7"/>
        <v>0</v>
      </c>
      <c r="O123" s="135">
        <f>Other!Q26</f>
        <v>454</v>
      </c>
      <c r="P123" s="541">
        <f t="shared" si="8"/>
        <v>454</v>
      </c>
      <c r="Q123" s="142">
        <f>Other!R26</f>
        <v>-2</v>
      </c>
      <c r="R123" s="143">
        <f>Other!S26</f>
        <v>0</v>
      </c>
      <c r="S123" s="509">
        <f>Other!T26</f>
        <v>0</v>
      </c>
      <c r="T123" s="144">
        <f>Other!U26</f>
        <v>0</v>
      </c>
      <c r="U123" s="135">
        <f t="shared" si="11"/>
        <v>0</v>
      </c>
      <c r="V123" s="143">
        <f>Other!V26</f>
        <v>0</v>
      </c>
      <c r="W123" s="138">
        <f>Other!W26</f>
        <v>0</v>
      </c>
      <c r="X123" s="138">
        <f>Other!X26</f>
        <v>0</v>
      </c>
      <c r="Y123" s="138">
        <f>Other!Y26</f>
        <v>0</v>
      </c>
      <c r="Z123" s="138">
        <f>Other!Z26</f>
        <v>0</v>
      </c>
      <c r="AA123" s="138">
        <f>Other!AA26</f>
        <v>0</v>
      </c>
      <c r="AB123" s="144">
        <f>Other!AB26</f>
        <v>0</v>
      </c>
      <c r="AC123" s="135">
        <f t="shared" si="12"/>
        <v>0</v>
      </c>
      <c r="AD123" s="135">
        <f>Other!AC26</f>
        <v>0</v>
      </c>
      <c r="AE123" s="172">
        <f t="shared" si="9"/>
        <v>-2</v>
      </c>
      <c r="AF123" s="385">
        <f t="shared" si="10"/>
        <v>452</v>
      </c>
    </row>
    <row r="124" spans="1:39" x14ac:dyDescent="0.2">
      <c r="A124" s="804"/>
      <c r="B124" s="97" t="s">
        <v>123</v>
      </c>
      <c r="C124" s="218"/>
      <c r="D124" s="134">
        <f>Other!G27</f>
        <v>0</v>
      </c>
      <c r="E124" s="135">
        <f>Other!H27</f>
        <v>0</v>
      </c>
      <c r="F124" s="135">
        <f>Other!I27</f>
        <v>0</v>
      </c>
      <c r="G124" s="136">
        <f>Other!J27</f>
        <v>0</v>
      </c>
      <c r="H124" s="137">
        <f>Other!K27</f>
        <v>0</v>
      </c>
      <c r="I124" s="138">
        <f>Other!L27</f>
        <v>0</v>
      </c>
      <c r="J124" s="138">
        <f>Other!M27</f>
        <v>0</v>
      </c>
      <c r="K124" s="489">
        <f>Other!N27</f>
        <v>0</v>
      </c>
      <c r="L124" s="489">
        <f>Other!O27</f>
        <v>0</v>
      </c>
      <c r="M124" s="139">
        <f>Other!P27</f>
        <v>0</v>
      </c>
      <c r="N124" s="135">
        <f t="shared" si="7"/>
        <v>0</v>
      </c>
      <c r="O124" s="135">
        <f>Other!Q27</f>
        <v>8624</v>
      </c>
      <c r="P124" s="541">
        <f t="shared" si="8"/>
        <v>8624</v>
      </c>
      <c r="Q124" s="142">
        <f>Other!R27</f>
        <v>-491</v>
      </c>
      <c r="R124" s="143">
        <f>Other!S27</f>
        <v>0</v>
      </c>
      <c r="S124" s="509">
        <f>Other!T27</f>
        <v>0</v>
      </c>
      <c r="T124" s="144">
        <f>Other!U27</f>
        <v>0</v>
      </c>
      <c r="U124" s="135">
        <f t="shared" si="11"/>
        <v>0</v>
      </c>
      <c r="V124" s="143">
        <f>Other!V27</f>
        <v>0</v>
      </c>
      <c r="W124" s="138">
        <f>Other!W27</f>
        <v>0</v>
      </c>
      <c r="X124" s="138">
        <f>Other!X27</f>
        <v>0</v>
      </c>
      <c r="Y124" s="138">
        <f>Other!Y27</f>
        <v>0</v>
      </c>
      <c r="Z124" s="138">
        <f>Other!Z27</f>
        <v>0</v>
      </c>
      <c r="AA124" s="138">
        <f>Other!AA27</f>
        <v>0</v>
      </c>
      <c r="AB124" s="144">
        <f>Other!AB27</f>
        <v>0</v>
      </c>
      <c r="AC124" s="135">
        <f t="shared" si="12"/>
        <v>0</v>
      </c>
      <c r="AD124" s="135">
        <f>Other!AC27</f>
        <v>0</v>
      </c>
      <c r="AE124" s="172">
        <f t="shared" si="9"/>
        <v>-491</v>
      </c>
      <c r="AF124" s="385">
        <f t="shared" si="10"/>
        <v>8133</v>
      </c>
    </row>
    <row r="125" spans="1:39" x14ac:dyDescent="0.2">
      <c r="A125" s="804"/>
      <c r="B125" s="97" t="s">
        <v>124</v>
      </c>
      <c r="C125" s="218"/>
      <c r="D125" s="134">
        <f>Other!G28</f>
        <v>0</v>
      </c>
      <c r="E125" s="135">
        <f>Other!H28</f>
        <v>0</v>
      </c>
      <c r="F125" s="135">
        <f>Other!I28</f>
        <v>0</v>
      </c>
      <c r="G125" s="136">
        <f>Other!J28</f>
        <v>0</v>
      </c>
      <c r="H125" s="137">
        <f>Other!K28</f>
        <v>0</v>
      </c>
      <c r="I125" s="138">
        <f>Other!L28</f>
        <v>0</v>
      </c>
      <c r="J125" s="138">
        <f>Other!M28</f>
        <v>0</v>
      </c>
      <c r="K125" s="489">
        <f>Other!N28</f>
        <v>0</v>
      </c>
      <c r="L125" s="489">
        <f>Other!O28</f>
        <v>0</v>
      </c>
      <c r="M125" s="139">
        <f>Other!P28</f>
        <v>0</v>
      </c>
      <c r="N125" s="135">
        <f t="shared" si="7"/>
        <v>0</v>
      </c>
      <c r="O125" s="643">
        <f>Other!Q28-S125</f>
        <v>10034</v>
      </c>
      <c r="P125" s="541">
        <f t="shared" si="8"/>
        <v>10034</v>
      </c>
      <c r="Q125" s="142">
        <f>Other!R28</f>
        <v>-75</v>
      </c>
      <c r="R125" s="143">
        <f>Other!S28</f>
        <v>900</v>
      </c>
      <c r="S125" s="509">
        <f>Insurance!F25</f>
        <v>3478</v>
      </c>
      <c r="T125" s="144">
        <f>Other!U28</f>
        <v>0</v>
      </c>
      <c r="U125" s="135">
        <f t="shared" si="11"/>
        <v>4378</v>
      </c>
      <c r="V125" s="143">
        <f>Other!V28</f>
        <v>0</v>
      </c>
      <c r="W125" s="138">
        <f>Other!W28</f>
        <v>0</v>
      </c>
      <c r="X125" s="138">
        <f>Other!X28</f>
        <v>0</v>
      </c>
      <c r="Y125" s="138">
        <f>Other!Y28</f>
        <v>0</v>
      </c>
      <c r="Z125" s="138">
        <f>Other!Z28</f>
        <v>0</v>
      </c>
      <c r="AA125" s="138">
        <f>Other!AA28</f>
        <v>0</v>
      </c>
      <c r="AB125" s="144">
        <f>Other!AB28</f>
        <v>0</v>
      </c>
      <c r="AC125" s="135">
        <f t="shared" si="12"/>
        <v>0</v>
      </c>
      <c r="AD125" s="135">
        <f>Other!AC28</f>
        <v>0</v>
      </c>
      <c r="AE125" s="172">
        <f t="shared" si="9"/>
        <v>4303</v>
      </c>
      <c r="AF125" s="385">
        <f t="shared" si="10"/>
        <v>14337</v>
      </c>
    </row>
    <row r="126" spans="1:39" x14ac:dyDescent="0.2">
      <c r="A126" s="649"/>
      <c r="B126" s="97" t="s">
        <v>125</v>
      </c>
      <c r="C126" s="218"/>
      <c r="D126" s="134">
        <f>Other!G30</f>
        <v>0</v>
      </c>
      <c r="E126" s="135">
        <f>Other!H30</f>
        <v>0</v>
      </c>
      <c r="F126" s="135">
        <f>Other!I30</f>
        <v>0</v>
      </c>
      <c r="G126" s="220">
        <f>Other!J30</f>
        <v>0</v>
      </c>
      <c r="H126" s="137">
        <f>Other!K30</f>
        <v>0</v>
      </c>
      <c r="I126" s="138">
        <f>Other!L30</f>
        <v>0</v>
      </c>
      <c r="J126" s="138">
        <f>Other!M30</f>
        <v>0</v>
      </c>
      <c r="K126" s="489">
        <f>Other!N30</f>
        <v>0</v>
      </c>
      <c r="L126" s="489">
        <f>Other!O30</f>
        <v>0</v>
      </c>
      <c r="M126" s="139">
        <f>Other!P30</f>
        <v>0</v>
      </c>
      <c r="N126" s="135">
        <f t="shared" si="7"/>
        <v>0</v>
      </c>
      <c r="O126" s="135">
        <f>Other!Q30</f>
        <v>1009</v>
      </c>
      <c r="P126" s="541">
        <f t="shared" si="8"/>
        <v>1009</v>
      </c>
      <c r="Q126" s="142">
        <f>Other!R30</f>
        <v>-1086</v>
      </c>
      <c r="R126" s="129">
        <f>Other!S30</f>
        <v>0</v>
      </c>
      <c r="S126" s="508">
        <f>Other!T30</f>
        <v>0</v>
      </c>
      <c r="T126" s="144">
        <f>Other!U30</f>
        <v>0</v>
      </c>
      <c r="U126" s="135">
        <f t="shared" si="11"/>
        <v>0</v>
      </c>
      <c r="V126" s="143">
        <f>Other!V30</f>
        <v>0</v>
      </c>
      <c r="W126" s="138">
        <f>Other!W30</f>
        <v>0</v>
      </c>
      <c r="X126" s="138">
        <f>Other!X30</f>
        <v>0</v>
      </c>
      <c r="Y126" s="138">
        <f>Other!Y30</f>
        <v>0</v>
      </c>
      <c r="Z126" s="138">
        <f>Other!Z30</f>
        <v>0</v>
      </c>
      <c r="AA126" s="138">
        <f>Other!AA30</f>
        <v>0</v>
      </c>
      <c r="AB126" s="144">
        <f>Other!AB30</f>
        <v>0</v>
      </c>
      <c r="AC126" s="135">
        <f t="shared" si="12"/>
        <v>0</v>
      </c>
      <c r="AD126" s="135">
        <f>Other!AC30</f>
        <v>0</v>
      </c>
      <c r="AE126" s="172">
        <f t="shared" si="9"/>
        <v>-1086</v>
      </c>
      <c r="AF126" s="385">
        <f t="shared" si="10"/>
        <v>-77</v>
      </c>
      <c r="AG126" s="633"/>
      <c r="AI126" s="639"/>
    </row>
    <row r="127" spans="1:39" x14ac:dyDescent="0.2">
      <c r="A127" s="103"/>
      <c r="B127" s="97"/>
      <c r="C127" s="218"/>
      <c r="D127" s="134"/>
      <c r="E127" s="135"/>
      <c r="F127" s="135"/>
      <c r="G127" s="136"/>
      <c r="H127" s="137"/>
      <c r="I127" s="138"/>
      <c r="J127" s="138"/>
      <c r="K127" s="489"/>
      <c r="L127" s="489"/>
      <c r="M127" s="139"/>
      <c r="N127" s="135"/>
      <c r="O127" s="135"/>
      <c r="P127" s="541"/>
      <c r="Q127" s="173"/>
      <c r="R127" s="143"/>
      <c r="S127" s="509"/>
      <c r="T127" s="175"/>
      <c r="U127" s="177">
        <f t="shared" si="11"/>
        <v>0</v>
      </c>
      <c r="V127" s="174"/>
      <c r="W127" s="176"/>
      <c r="X127" s="176"/>
      <c r="Y127" s="176"/>
      <c r="Z127" s="176"/>
      <c r="AA127" s="176"/>
      <c r="AB127" s="175"/>
      <c r="AC127" s="177"/>
      <c r="AD127" s="177"/>
      <c r="AE127" s="221"/>
      <c r="AF127" s="390"/>
      <c r="AK127" s="639"/>
    </row>
    <row r="128" spans="1:39" x14ac:dyDescent="0.2">
      <c r="A128" s="96" t="s">
        <v>126</v>
      </c>
      <c r="B128" s="222"/>
      <c r="C128" s="170"/>
      <c r="D128" s="223">
        <f>Other!G29</f>
        <v>0</v>
      </c>
      <c r="E128" s="224">
        <f>Other!H29</f>
        <v>772</v>
      </c>
      <c r="F128" s="752">
        <f>Other!I29-S128</f>
        <v>3377</v>
      </c>
      <c r="G128" s="225">
        <f>Other!J29</f>
        <v>2</v>
      </c>
      <c r="H128" s="226">
        <f>Other!K29</f>
        <v>0</v>
      </c>
      <c r="I128" s="227">
        <f>Other!L29</f>
        <v>476</v>
      </c>
      <c r="J128" s="227">
        <f>Other!M29</f>
        <v>316</v>
      </c>
      <c r="K128" s="489">
        <f>Other!N29</f>
        <v>0</v>
      </c>
      <c r="L128" s="489">
        <f>Other!O29</f>
        <v>0</v>
      </c>
      <c r="M128" s="228">
        <f>Other!P29</f>
        <v>588</v>
      </c>
      <c r="N128" s="224">
        <f>SUM(G128:M128)</f>
        <v>1382</v>
      </c>
      <c r="O128" s="224">
        <f>Other!Q29</f>
        <v>93</v>
      </c>
      <c r="P128" s="548">
        <f>D128+E128+F128+N128+O128</f>
        <v>5624</v>
      </c>
      <c r="Q128" s="229">
        <f>Other!R29</f>
        <v>-473</v>
      </c>
      <c r="R128" s="129">
        <f>Other!S29</f>
        <v>29</v>
      </c>
      <c r="S128" s="508">
        <f>Other!T29</f>
        <v>0</v>
      </c>
      <c r="T128" s="231">
        <f>Other!U29</f>
        <v>0</v>
      </c>
      <c r="U128" s="135">
        <f t="shared" si="11"/>
        <v>29</v>
      </c>
      <c r="V128" s="230">
        <f>Other!V29</f>
        <v>0</v>
      </c>
      <c r="W128" s="227">
        <f>Other!W29</f>
        <v>0</v>
      </c>
      <c r="X128" s="227">
        <f>Other!X29</f>
        <v>0</v>
      </c>
      <c r="Y128" s="227">
        <f>Other!Y29</f>
        <v>0</v>
      </c>
      <c r="Z128" s="227">
        <f>Other!Z29</f>
        <v>0</v>
      </c>
      <c r="AA128" s="227">
        <f>Other!AA29</f>
        <v>0</v>
      </c>
      <c r="AB128" s="231">
        <f>Other!AB29</f>
        <v>30</v>
      </c>
      <c r="AC128" s="224">
        <f t="shared" si="12"/>
        <v>30</v>
      </c>
      <c r="AD128" s="224">
        <f>Other!AC29</f>
        <v>0</v>
      </c>
      <c r="AE128" s="232">
        <f>Q128+U128+AC128+AD128</f>
        <v>-414</v>
      </c>
      <c r="AF128" s="389">
        <f t="shared" si="10"/>
        <v>5210</v>
      </c>
    </row>
    <row r="129" spans="1:40" x14ac:dyDescent="0.2">
      <c r="A129" s="96" t="s">
        <v>127</v>
      </c>
      <c r="B129" s="222"/>
      <c r="C129" s="170"/>
      <c r="D129" s="223">
        <f>Other!G31</f>
        <v>4458</v>
      </c>
      <c r="E129" s="224">
        <f>Other!H31</f>
        <v>9607</v>
      </c>
      <c r="F129" s="752">
        <f>Other!I31-S129</f>
        <v>37862</v>
      </c>
      <c r="G129" s="225">
        <f>Other!J31</f>
        <v>0</v>
      </c>
      <c r="H129" s="226">
        <f>Other!K31</f>
        <v>0</v>
      </c>
      <c r="I129" s="227">
        <f>Other!L31</f>
        <v>9572</v>
      </c>
      <c r="J129" s="227">
        <f>Other!M31</f>
        <v>0</v>
      </c>
      <c r="K129" s="489">
        <f>Other!N31</f>
        <v>0</v>
      </c>
      <c r="L129" s="489">
        <f>Other!O31</f>
        <v>0</v>
      </c>
      <c r="M129" s="228">
        <f>Other!P31</f>
        <v>45</v>
      </c>
      <c r="N129" s="224">
        <f>SUM(G129:M129)</f>
        <v>9617</v>
      </c>
      <c r="O129" s="224">
        <f>Other!Q31</f>
        <v>1709</v>
      </c>
      <c r="P129" s="548">
        <f>D129+E129+F129+N129+O129</f>
        <v>63253</v>
      </c>
      <c r="Q129" s="229">
        <f>Other!R31</f>
        <v>946</v>
      </c>
      <c r="R129" s="129">
        <f>Other!S31</f>
        <v>104</v>
      </c>
      <c r="S129" s="508">
        <f>Other!T31</f>
        <v>0</v>
      </c>
      <c r="T129" s="231">
        <f>Other!U31</f>
        <v>-3</v>
      </c>
      <c r="U129" s="135">
        <f t="shared" si="11"/>
        <v>101</v>
      </c>
      <c r="V129" s="230">
        <f>Other!V31</f>
        <v>0</v>
      </c>
      <c r="W129" s="227">
        <f>Other!W31</f>
        <v>0</v>
      </c>
      <c r="X129" s="227">
        <f>Other!X31</f>
        <v>0</v>
      </c>
      <c r="Y129" s="227">
        <f>Other!Y31</f>
        <v>0</v>
      </c>
      <c r="Z129" s="227">
        <f>Other!Z31</f>
        <v>0</v>
      </c>
      <c r="AA129" s="227">
        <f>Other!AA31</f>
        <v>0</v>
      </c>
      <c r="AB129" s="231">
        <f>Other!AB31</f>
        <v>18</v>
      </c>
      <c r="AC129" s="224">
        <f t="shared" si="12"/>
        <v>18</v>
      </c>
      <c r="AD129" s="224">
        <f>Other!AC31</f>
        <v>0</v>
      </c>
      <c r="AE129" s="232">
        <f>Q129+U129+AC129+AD129</f>
        <v>1065</v>
      </c>
      <c r="AF129" s="389">
        <f t="shared" si="10"/>
        <v>64318</v>
      </c>
    </row>
    <row r="130" spans="1:40" x14ac:dyDescent="0.2">
      <c r="A130" s="96"/>
      <c r="B130" s="169"/>
      <c r="C130" s="170"/>
      <c r="D130" s="134"/>
      <c r="E130" s="135"/>
      <c r="F130" s="135"/>
      <c r="G130" s="136"/>
      <c r="H130" s="137"/>
      <c r="I130" s="138"/>
      <c r="J130" s="138"/>
      <c r="K130" s="489"/>
      <c r="L130" s="489"/>
      <c r="M130" s="139"/>
      <c r="N130" s="135"/>
      <c r="O130" s="135"/>
      <c r="P130" s="541"/>
      <c r="Q130" s="173"/>
      <c r="R130" s="174"/>
      <c r="S130" s="529"/>
      <c r="T130" s="175"/>
      <c r="U130" s="177"/>
      <c r="V130" s="174"/>
      <c r="W130" s="176"/>
      <c r="X130" s="176"/>
      <c r="Y130" s="176"/>
      <c r="Z130" s="176"/>
      <c r="AA130" s="176"/>
      <c r="AB130" s="175"/>
      <c r="AC130" s="177"/>
      <c r="AD130" s="177"/>
      <c r="AE130" s="221"/>
      <c r="AF130" s="386"/>
    </row>
    <row r="131" spans="1:40" s="632" customFormat="1" x14ac:dyDescent="0.2">
      <c r="A131" s="233" t="s">
        <v>128</v>
      </c>
      <c r="B131" s="234"/>
      <c r="C131" s="235"/>
      <c r="D131" s="549">
        <f>D133+D141+D147</f>
        <v>3351</v>
      </c>
      <c r="E131" s="550">
        <f t="shared" ref="E131:AF131" si="13">E133+E141+E147</f>
        <v>1375</v>
      </c>
      <c r="F131" s="550">
        <f t="shared" si="13"/>
        <v>35113</v>
      </c>
      <c r="G131" s="551">
        <f t="shared" si="13"/>
        <v>0</v>
      </c>
      <c r="H131" s="552">
        <f t="shared" si="13"/>
        <v>0</v>
      </c>
      <c r="I131" s="552">
        <f t="shared" si="13"/>
        <v>0</v>
      </c>
      <c r="J131" s="552">
        <f t="shared" si="13"/>
        <v>0</v>
      </c>
      <c r="K131" s="492">
        <f t="shared" si="13"/>
        <v>0</v>
      </c>
      <c r="L131" s="492">
        <f t="shared" si="13"/>
        <v>0</v>
      </c>
      <c r="M131" s="553">
        <f t="shared" si="13"/>
        <v>0</v>
      </c>
      <c r="N131" s="550">
        <f t="shared" si="13"/>
        <v>0</v>
      </c>
      <c r="O131" s="241">
        <f t="shared" si="13"/>
        <v>29681</v>
      </c>
      <c r="P131" s="554">
        <f t="shared" si="13"/>
        <v>69520</v>
      </c>
      <c r="Q131" s="243">
        <f t="shared" si="13"/>
        <v>2324</v>
      </c>
      <c r="R131" s="179">
        <f t="shared" si="13"/>
        <v>0</v>
      </c>
      <c r="S131" s="512">
        <f t="shared" si="13"/>
        <v>0</v>
      </c>
      <c r="T131" s="245">
        <f t="shared" si="13"/>
        <v>2007</v>
      </c>
      <c r="U131" s="241">
        <f t="shared" si="13"/>
        <v>2007</v>
      </c>
      <c r="V131" s="244">
        <f t="shared" si="13"/>
        <v>0</v>
      </c>
      <c r="W131" s="246">
        <f t="shared" si="13"/>
        <v>0</v>
      </c>
      <c r="X131" s="246">
        <f t="shared" si="13"/>
        <v>0</v>
      </c>
      <c r="Y131" s="246">
        <f t="shared" si="13"/>
        <v>0</v>
      </c>
      <c r="Z131" s="246">
        <f t="shared" si="13"/>
        <v>0</v>
      </c>
      <c r="AA131" s="246">
        <f t="shared" si="13"/>
        <v>0</v>
      </c>
      <c r="AB131" s="245">
        <f t="shared" si="13"/>
        <v>-1139</v>
      </c>
      <c r="AC131" s="241">
        <f t="shared" si="13"/>
        <v>-1139</v>
      </c>
      <c r="AD131" s="241">
        <f t="shared" si="13"/>
        <v>-96</v>
      </c>
      <c r="AE131" s="247">
        <f t="shared" si="13"/>
        <v>3096</v>
      </c>
      <c r="AF131" s="391">
        <f t="shared" si="13"/>
        <v>72616</v>
      </c>
      <c r="AH131" s="377">
        <f>N131-(G131+H131+I131+J131+K131+L131+M131)</f>
        <v>0</v>
      </c>
      <c r="AI131">
        <f>P131-(D131+E131+F131+N131+O131)</f>
        <v>0</v>
      </c>
      <c r="AJ131">
        <f>U131-(R131+S131+T131)</f>
        <v>0</v>
      </c>
      <c r="AK131">
        <f>AC131-(V131+W131+X131+Y131+Z131+AA131+AB131)</f>
        <v>0</v>
      </c>
      <c r="AL131">
        <f>AE131-(Q131+U131+AC131+AD131)</f>
        <v>0</v>
      </c>
      <c r="AM131">
        <f>AF131-(P131+AE131)</f>
        <v>0</v>
      </c>
      <c r="AN131" s="630"/>
    </row>
    <row r="132" spans="1:40" s="632" customFormat="1" x14ac:dyDescent="0.2">
      <c r="A132" s="103"/>
      <c r="B132" s="104"/>
      <c r="C132" s="105"/>
      <c r="D132" s="555"/>
      <c r="E132" s="556"/>
      <c r="F132" s="556"/>
      <c r="G132" s="547"/>
      <c r="H132" s="557"/>
      <c r="I132" s="558"/>
      <c r="J132" s="558"/>
      <c r="K132" s="559"/>
      <c r="L132" s="559"/>
      <c r="M132" s="560"/>
      <c r="N132" s="556"/>
      <c r="O132" s="253"/>
      <c r="P132" s="561"/>
      <c r="Q132" s="255"/>
      <c r="R132" s="562"/>
      <c r="S132" s="563"/>
      <c r="T132" s="257"/>
      <c r="U132" s="253"/>
      <c r="V132" s="256"/>
      <c r="W132" s="258"/>
      <c r="X132" s="258"/>
      <c r="Y132" s="258"/>
      <c r="Z132" s="258"/>
      <c r="AA132" s="258"/>
      <c r="AB132" s="257"/>
      <c r="AC132" s="253"/>
      <c r="AD132" s="253"/>
      <c r="AE132" s="259"/>
      <c r="AF132" s="392"/>
      <c r="AH132" s="630"/>
      <c r="AI132" s="630"/>
      <c r="AJ132" s="630"/>
      <c r="AK132" s="630"/>
      <c r="AL132" s="630"/>
      <c r="AM132" s="630"/>
      <c r="AN132" s="630"/>
    </row>
    <row r="133" spans="1:40" s="637" customFormat="1" x14ac:dyDescent="0.2">
      <c r="A133" s="96" t="s">
        <v>129</v>
      </c>
      <c r="B133" s="97" t="s">
        <v>111</v>
      </c>
      <c r="C133" s="98"/>
      <c r="D133" s="223">
        <f>SUM(D134:D139)</f>
        <v>3351</v>
      </c>
      <c r="E133" s="224">
        <f t="shared" ref="E133:AF133" si="14">SUM(E134:E139)</f>
        <v>1375</v>
      </c>
      <c r="F133" s="224">
        <f t="shared" si="14"/>
        <v>25627</v>
      </c>
      <c r="G133" s="225">
        <f t="shared" si="14"/>
        <v>0</v>
      </c>
      <c r="H133" s="226">
        <f t="shared" si="14"/>
        <v>0</v>
      </c>
      <c r="I133" s="227">
        <f t="shared" si="14"/>
        <v>0</v>
      </c>
      <c r="J133" s="227">
        <f t="shared" si="14"/>
        <v>0</v>
      </c>
      <c r="K133" s="496">
        <f t="shared" si="14"/>
        <v>0</v>
      </c>
      <c r="L133" s="496">
        <f t="shared" si="14"/>
        <v>0</v>
      </c>
      <c r="M133" s="228">
        <f t="shared" si="14"/>
        <v>0</v>
      </c>
      <c r="N133" s="224">
        <f t="shared" si="14"/>
        <v>0</v>
      </c>
      <c r="O133" s="224">
        <f t="shared" si="14"/>
        <v>28927</v>
      </c>
      <c r="P133" s="548">
        <f t="shared" si="14"/>
        <v>59280</v>
      </c>
      <c r="Q133" s="229">
        <f t="shared" si="14"/>
        <v>2498</v>
      </c>
      <c r="R133" s="230">
        <f t="shared" si="14"/>
        <v>0</v>
      </c>
      <c r="S133" s="515">
        <f t="shared" si="14"/>
        <v>0</v>
      </c>
      <c r="T133" s="231">
        <f t="shared" si="14"/>
        <v>4308</v>
      </c>
      <c r="U133" s="224">
        <f t="shared" si="14"/>
        <v>4308</v>
      </c>
      <c r="V133" s="230">
        <f t="shared" si="14"/>
        <v>0</v>
      </c>
      <c r="W133" s="227">
        <f t="shared" si="14"/>
        <v>0</v>
      </c>
      <c r="X133" s="227">
        <f t="shared" si="14"/>
        <v>0</v>
      </c>
      <c r="Y133" s="227">
        <f t="shared" si="14"/>
        <v>0</v>
      </c>
      <c r="Z133" s="227">
        <f t="shared" si="14"/>
        <v>0</v>
      </c>
      <c r="AA133" s="227">
        <f t="shared" si="14"/>
        <v>0</v>
      </c>
      <c r="AB133" s="231">
        <f t="shared" si="14"/>
        <v>-350</v>
      </c>
      <c r="AC133" s="224">
        <f t="shared" si="14"/>
        <v>-350</v>
      </c>
      <c r="AD133" s="224">
        <f t="shared" si="14"/>
        <v>-96</v>
      </c>
      <c r="AE133" s="232">
        <f t="shared" si="14"/>
        <v>6360</v>
      </c>
      <c r="AF133" s="389">
        <f t="shared" si="14"/>
        <v>65640</v>
      </c>
      <c r="AH133" s="377">
        <f>N133-(G133+H133+I133+J133+K133+L133+M133)</f>
        <v>0</v>
      </c>
      <c r="AI133">
        <f>P133-(D133+E133+F133+N133+O133)</f>
        <v>0</v>
      </c>
      <c r="AJ133">
        <f>U133-(R133+S133+T133)</f>
        <v>0</v>
      </c>
      <c r="AK133">
        <f>AC133-(V133+W133+X133+Y133+Z133+AA133+AB133)</f>
        <v>0</v>
      </c>
      <c r="AL133">
        <f>AE133-(Q133+U133+AC133+AD133)</f>
        <v>0</v>
      </c>
      <c r="AM133">
        <f>AF133-(P133+AE133)</f>
        <v>0</v>
      </c>
    </row>
    <row r="134" spans="1:40" ht="12.75" customHeight="1" x14ac:dyDescent="0.2">
      <c r="A134" s="792" t="s">
        <v>130</v>
      </c>
      <c r="B134" s="372">
        <v>111</v>
      </c>
      <c r="C134" s="371" t="s">
        <v>131</v>
      </c>
      <c r="D134" s="219">
        <f>Other!G37</f>
        <v>0</v>
      </c>
      <c r="E134" s="135">
        <f>Other!H37</f>
        <v>0</v>
      </c>
      <c r="F134" s="135">
        <f>Other!I37</f>
        <v>12</v>
      </c>
      <c r="G134" s="136">
        <f>Other!J37</f>
        <v>0</v>
      </c>
      <c r="H134" s="137">
        <f>Other!K37</f>
        <v>0</v>
      </c>
      <c r="I134" s="138">
        <f>Other!L37</f>
        <v>0</v>
      </c>
      <c r="J134" s="138">
        <f>Other!M37</f>
        <v>0</v>
      </c>
      <c r="K134" s="489">
        <f>Other!N37</f>
        <v>0</v>
      </c>
      <c r="L134" s="489">
        <f>Other!O37</f>
        <v>0</v>
      </c>
      <c r="M134" s="139">
        <f>Other!P37</f>
        <v>0</v>
      </c>
      <c r="N134" s="135">
        <f t="shared" ref="N134:N139" si="15">SUM(G134:M134)</f>
        <v>0</v>
      </c>
      <c r="O134" s="135">
        <f>Other!Q37</f>
        <v>19269</v>
      </c>
      <c r="P134" s="541">
        <f t="shared" ref="P134:P139" si="16">D134+E134+F134+N134+O134</f>
        <v>19281</v>
      </c>
      <c r="Q134" s="142">
        <f>Other!R37</f>
        <v>-747</v>
      </c>
      <c r="R134" s="143">
        <f>Other!S37</f>
        <v>0</v>
      </c>
      <c r="S134" s="509">
        <f>Other!T37</f>
        <v>0</v>
      </c>
      <c r="T134" s="144">
        <f>Other!U37</f>
        <v>385</v>
      </c>
      <c r="U134" s="135">
        <f t="shared" ref="U134:U139" si="17">SUM(R134:T134)</f>
        <v>385</v>
      </c>
      <c r="V134" s="143">
        <f>Other!V37</f>
        <v>0</v>
      </c>
      <c r="W134" s="138">
        <f>Other!W37</f>
        <v>0</v>
      </c>
      <c r="X134" s="138">
        <f>Other!X37</f>
        <v>0</v>
      </c>
      <c r="Y134" s="138">
        <f>Other!Y37</f>
        <v>0</v>
      </c>
      <c r="Z134" s="138">
        <f>Other!Z37</f>
        <v>0</v>
      </c>
      <c r="AA134" s="138">
        <f>Other!AA37</f>
        <v>0</v>
      </c>
      <c r="AB134" s="144">
        <f>Other!AB37</f>
        <v>0</v>
      </c>
      <c r="AC134" s="135">
        <f t="shared" ref="AC134:AC147" si="18">SUM(V134:AB134)</f>
        <v>0</v>
      </c>
      <c r="AD134" s="135">
        <f>Other!AC37</f>
        <v>-96</v>
      </c>
      <c r="AE134" s="172">
        <f t="shared" ref="AE134:AE139" si="19">Q134+U134+AC134+AD134</f>
        <v>-458</v>
      </c>
      <c r="AF134" s="385">
        <f t="shared" ref="AF134:AF151" si="20">P134+AE134</f>
        <v>18823</v>
      </c>
    </row>
    <row r="135" spans="1:40" x14ac:dyDescent="0.2">
      <c r="A135" s="793"/>
      <c r="B135" s="372">
        <v>112</v>
      </c>
      <c r="C135" s="371" t="s">
        <v>132</v>
      </c>
      <c r="D135" s="134">
        <f>Other!G38</f>
        <v>12</v>
      </c>
      <c r="E135" s="135">
        <f>Other!H38</f>
        <v>1118</v>
      </c>
      <c r="F135" s="135">
        <f>Other!I38</f>
        <v>12479</v>
      </c>
      <c r="G135" s="136">
        <f>Other!J38</f>
        <v>0</v>
      </c>
      <c r="H135" s="137">
        <f>Other!K38</f>
        <v>0</v>
      </c>
      <c r="I135" s="138">
        <f>Other!L38</f>
        <v>0</v>
      </c>
      <c r="J135" s="138">
        <f>Other!M38</f>
        <v>0</v>
      </c>
      <c r="K135" s="489">
        <f>Other!N38</f>
        <v>0</v>
      </c>
      <c r="L135" s="489">
        <f>Other!O38</f>
        <v>0</v>
      </c>
      <c r="M135" s="139">
        <f>Other!P38</f>
        <v>0</v>
      </c>
      <c r="N135" s="135">
        <f t="shared" si="15"/>
        <v>0</v>
      </c>
      <c r="O135" s="135">
        <f>Other!Q38</f>
        <v>1596</v>
      </c>
      <c r="P135" s="541">
        <f t="shared" si="16"/>
        <v>15205</v>
      </c>
      <c r="Q135" s="142">
        <f>Other!R38</f>
        <v>344</v>
      </c>
      <c r="R135" s="143">
        <f>Other!S38</f>
        <v>0</v>
      </c>
      <c r="S135" s="509">
        <f>Other!T38</f>
        <v>0</v>
      </c>
      <c r="T135" s="144">
        <f>Other!U38</f>
        <v>3819</v>
      </c>
      <c r="U135" s="135">
        <f t="shared" si="17"/>
        <v>3819</v>
      </c>
      <c r="V135" s="143">
        <f>Other!V38</f>
        <v>0</v>
      </c>
      <c r="W135" s="138">
        <f>Other!W38</f>
        <v>0</v>
      </c>
      <c r="X135" s="138">
        <f>Other!X38</f>
        <v>0</v>
      </c>
      <c r="Y135" s="138">
        <f>Other!Y38</f>
        <v>0</v>
      </c>
      <c r="Z135" s="138">
        <f>Other!Z38</f>
        <v>0</v>
      </c>
      <c r="AA135" s="138">
        <f>Other!AA38</f>
        <v>0</v>
      </c>
      <c r="AB135" s="144">
        <f>Other!AB38</f>
        <v>-350</v>
      </c>
      <c r="AC135" s="135">
        <f t="shared" si="18"/>
        <v>-350</v>
      </c>
      <c r="AD135" s="135">
        <f>Other!AC38</f>
        <v>0</v>
      </c>
      <c r="AE135" s="172">
        <f t="shared" si="19"/>
        <v>3813</v>
      </c>
      <c r="AF135" s="385">
        <f t="shared" si="20"/>
        <v>19018</v>
      </c>
    </row>
    <row r="136" spans="1:40" x14ac:dyDescent="0.2">
      <c r="A136" s="793"/>
      <c r="B136" s="372">
        <v>113</v>
      </c>
      <c r="C136" s="371" t="s">
        <v>133</v>
      </c>
      <c r="D136" s="134">
        <f>Other!G39</f>
        <v>3053</v>
      </c>
      <c r="E136" s="135">
        <f>Other!H39</f>
        <v>176</v>
      </c>
      <c r="F136" s="135">
        <f>Other!I39</f>
        <v>10523</v>
      </c>
      <c r="G136" s="136">
        <f>Other!J39</f>
        <v>0</v>
      </c>
      <c r="H136" s="137">
        <f>Other!K39</f>
        <v>0</v>
      </c>
      <c r="I136" s="138">
        <f>Other!L39</f>
        <v>0</v>
      </c>
      <c r="J136" s="138">
        <f>Other!M39</f>
        <v>0</v>
      </c>
      <c r="K136" s="489">
        <f>Other!N39</f>
        <v>0</v>
      </c>
      <c r="L136" s="489">
        <f>Other!O39</f>
        <v>0</v>
      </c>
      <c r="M136" s="139">
        <f>Other!P39</f>
        <v>0</v>
      </c>
      <c r="N136" s="135">
        <f t="shared" si="15"/>
        <v>0</v>
      </c>
      <c r="O136" s="135">
        <f>Other!Q39</f>
        <v>566</v>
      </c>
      <c r="P136" s="541">
        <f t="shared" si="16"/>
        <v>14318</v>
      </c>
      <c r="Q136" s="142">
        <f>Other!R39</f>
        <v>1612</v>
      </c>
      <c r="R136" s="143">
        <f>Other!S39</f>
        <v>0</v>
      </c>
      <c r="S136" s="509">
        <f>Other!T39</f>
        <v>0</v>
      </c>
      <c r="T136" s="144">
        <f>Other!U39</f>
        <v>-1094</v>
      </c>
      <c r="U136" s="135">
        <f t="shared" si="17"/>
        <v>-1094</v>
      </c>
      <c r="V136" s="143">
        <f>Other!V39</f>
        <v>0</v>
      </c>
      <c r="W136" s="138">
        <f>Other!W39</f>
        <v>0</v>
      </c>
      <c r="X136" s="138">
        <f>Other!X39</f>
        <v>0</v>
      </c>
      <c r="Y136" s="138">
        <f>Other!Y39</f>
        <v>0</v>
      </c>
      <c r="Z136" s="138">
        <f>Other!Z39</f>
        <v>0</v>
      </c>
      <c r="AA136" s="138">
        <f>Other!AA39</f>
        <v>0</v>
      </c>
      <c r="AB136" s="144">
        <f>Other!AB39</f>
        <v>0</v>
      </c>
      <c r="AC136" s="135">
        <f t="shared" si="18"/>
        <v>0</v>
      </c>
      <c r="AD136" s="135">
        <f>Other!AC39</f>
        <v>0</v>
      </c>
      <c r="AE136" s="172">
        <f t="shared" si="19"/>
        <v>518</v>
      </c>
      <c r="AF136" s="385">
        <f t="shared" si="20"/>
        <v>14836</v>
      </c>
    </row>
    <row r="137" spans="1:40" x14ac:dyDescent="0.2">
      <c r="A137" s="793"/>
      <c r="B137" s="372">
        <v>114</v>
      </c>
      <c r="C137" s="371" t="s">
        <v>134</v>
      </c>
      <c r="D137" s="134">
        <f>Other!G40</f>
        <v>0</v>
      </c>
      <c r="E137" s="135">
        <f>Other!H40</f>
        <v>0</v>
      </c>
      <c r="F137" s="135">
        <f>Other!I40</f>
        <v>0</v>
      </c>
      <c r="G137" s="136">
        <f>Other!J40</f>
        <v>0</v>
      </c>
      <c r="H137" s="137">
        <f>Other!K40</f>
        <v>0</v>
      </c>
      <c r="I137" s="138">
        <f>Other!L40</f>
        <v>0</v>
      </c>
      <c r="J137" s="138">
        <f>Other!M40</f>
        <v>0</v>
      </c>
      <c r="K137" s="489">
        <f>Other!N40</f>
        <v>0</v>
      </c>
      <c r="L137" s="489">
        <f>Other!O40</f>
        <v>0</v>
      </c>
      <c r="M137" s="139">
        <f>Other!P40</f>
        <v>0</v>
      </c>
      <c r="N137" s="135">
        <f t="shared" si="15"/>
        <v>0</v>
      </c>
      <c r="O137" s="135">
        <f>Other!Q40</f>
        <v>0</v>
      </c>
      <c r="P137" s="541">
        <f t="shared" si="16"/>
        <v>0</v>
      </c>
      <c r="Q137" s="142">
        <f>Other!R40</f>
        <v>120</v>
      </c>
      <c r="R137" s="143">
        <f>Other!S40</f>
        <v>0</v>
      </c>
      <c r="S137" s="509">
        <f>Other!T40</f>
        <v>0</v>
      </c>
      <c r="T137" s="144">
        <f>Other!U40</f>
        <v>0</v>
      </c>
      <c r="U137" s="135">
        <f t="shared" si="17"/>
        <v>0</v>
      </c>
      <c r="V137" s="143">
        <f>Other!V40</f>
        <v>0</v>
      </c>
      <c r="W137" s="138">
        <f>Other!W40</f>
        <v>0</v>
      </c>
      <c r="X137" s="138">
        <f>Other!X40</f>
        <v>0</v>
      </c>
      <c r="Y137" s="138">
        <f>Other!Y40</f>
        <v>0</v>
      </c>
      <c r="Z137" s="138">
        <f>Other!Z40</f>
        <v>0</v>
      </c>
      <c r="AA137" s="138">
        <f>Other!AA40</f>
        <v>0</v>
      </c>
      <c r="AB137" s="144">
        <f>Other!AB40</f>
        <v>0</v>
      </c>
      <c r="AC137" s="135">
        <f t="shared" si="18"/>
        <v>0</v>
      </c>
      <c r="AD137" s="135">
        <f>Other!AC40</f>
        <v>0</v>
      </c>
      <c r="AE137" s="172">
        <f t="shared" si="19"/>
        <v>120</v>
      </c>
      <c r="AF137" s="385">
        <f t="shared" si="20"/>
        <v>120</v>
      </c>
    </row>
    <row r="138" spans="1:40" x14ac:dyDescent="0.2">
      <c r="A138" s="793"/>
      <c r="B138" s="372">
        <v>115</v>
      </c>
      <c r="C138" s="371" t="s">
        <v>135</v>
      </c>
      <c r="D138" s="134">
        <f>Other!G41</f>
        <v>0</v>
      </c>
      <c r="E138" s="135">
        <f>Other!H41</f>
        <v>0</v>
      </c>
      <c r="F138" s="135">
        <f>Other!I41</f>
        <v>0</v>
      </c>
      <c r="G138" s="136">
        <f>Other!J41</f>
        <v>0</v>
      </c>
      <c r="H138" s="137">
        <f>Other!K41</f>
        <v>0</v>
      </c>
      <c r="I138" s="138">
        <f>Other!L41</f>
        <v>0</v>
      </c>
      <c r="J138" s="138">
        <f>Other!M41</f>
        <v>0</v>
      </c>
      <c r="K138" s="489">
        <f>Other!N41</f>
        <v>0</v>
      </c>
      <c r="L138" s="489">
        <f>Other!O41</f>
        <v>0</v>
      </c>
      <c r="M138" s="139">
        <f>Other!P41</f>
        <v>0</v>
      </c>
      <c r="N138" s="135">
        <f t="shared" si="15"/>
        <v>0</v>
      </c>
      <c r="O138" s="135">
        <f>Other!Q41</f>
        <v>28</v>
      </c>
      <c r="P138" s="541">
        <f t="shared" si="16"/>
        <v>28</v>
      </c>
      <c r="Q138" s="142">
        <f>Other!R41</f>
        <v>0</v>
      </c>
      <c r="R138" s="143">
        <f>Other!S41</f>
        <v>0</v>
      </c>
      <c r="S138" s="509">
        <f>Other!T41</f>
        <v>0</v>
      </c>
      <c r="T138" s="144">
        <f>Other!U41</f>
        <v>0</v>
      </c>
      <c r="U138" s="135">
        <f t="shared" si="17"/>
        <v>0</v>
      </c>
      <c r="V138" s="143">
        <f>Other!V41</f>
        <v>0</v>
      </c>
      <c r="W138" s="138">
        <f>Other!W41</f>
        <v>0</v>
      </c>
      <c r="X138" s="138">
        <f>Other!X41</f>
        <v>0</v>
      </c>
      <c r="Y138" s="138">
        <f>Other!Y41</f>
        <v>0</v>
      </c>
      <c r="Z138" s="138">
        <f>Other!Z41</f>
        <v>0</v>
      </c>
      <c r="AA138" s="138">
        <f>Other!AA41</f>
        <v>0</v>
      </c>
      <c r="AB138" s="144">
        <f>Other!AB41</f>
        <v>0</v>
      </c>
      <c r="AC138" s="135">
        <f t="shared" si="18"/>
        <v>0</v>
      </c>
      <c r="AD138" s="135">
        <f>Other!AC41</f>
        <v>0</v>
      </c>
      <c r="AE138" s="172">
        <f t="shared" si="19"/>
        <v>0</v>
      </c>
      <c r="AF138" s="385">
        <f t="shared" si="20"/>
        <v>28</v>
      </c>
    </row>
    <row r="139" spans="1:40" x14ac:dyDescent="0.2">
      <c r="A139" s="793"/>
      <c r="B139" s="372">
        <v>117</v>
      </c>
      <c r="C139" s="371" t="s">
        <v>136</v>
      </c>
      <c r="D139" s="134">
        <f>Other!G42</f>
        <v>286</v>
      </c>
      <c r="E139" s="135">
        <f>Other!H42</f>
        <v>81</v>
      </c>
      <c r="F139" s="135">
        <f>Other!I42</f>
        <v>2613</v>
      </c>
      <c r="G139" s="136">
        <f>Other!J42</f>
        <v>0</v>
      </c>
      <c r="H139" s="137">
        <f>Other!K42</f>
        <v>0</v>
      </c>
      <c r="I139" s="138">
        <f>Other!L42</f>
        <v>0</v>
      </c>
      <c r="J139" s="138">
        <f>Other!M42</f>
        <v>0</v>
      </c>
      <c r="K139" s="489">
        <f>Other!N42</f>
        <v>0</v>
      </c>
      <c r="L139" s="489">
        <f>Other!O42</f>
        <v>0</v>
      </c>
      <c r="M139" s="139">
        <f>Other!P42</f>
        <v>0</v>
      </c>
      <c r="N139" s="135">
        <f t="shared" si="15"/>
        <v>0</v>
      </c>
      <c r="O139" s="135">
        <f>Other!Q42</f>
        <v>7468</v>
      </c>
      <c r="P139" s="541">
        <f t="shared" si="16"/>
        <v>10448</v>
      </c>
      <c r="Q139" s="142">
        <f>Other!R42</f>
        <v>1169</v>
      </c>
      <c r="R139" s="143">
        <f>Other!S42</f>
        <v>0</v>
      </c>
      <c r="S139" s="509">
        <f>Other!T42</f>
        <v>0</v>
      </c>
      <c r="T139" s="144">
        <f>Other!U42</f>
        <v>1198</v>
      </c>
      <c r="U139" s="135">
        <f t="shared" si="17"/>
        <v>1198</v>
      </c>
      <c r="V139" s="143">
        <f>Other!V42</f>
        <v>0</v>
      </c>
      <c r="W139" s="138">
        <f>Other!W42</f>
        <v>0</v>
      </c>
      <c r="X139" s="138">
        <f>Other!X42</f>
        <v>0</v>
      </c>
      <c r="Y139" s="138">
        <f>Other!Y42</f>
        <v>0</v>
      </c>
      <c r="Z139" s="138">
        <f>Other!Z42</f>
        <v>0</v>
      </c>
      <c r="AA139" s="138">
        <f>Other!AA42</f>
        <v>0</v>
      </c>
      <c r="AB139" s="144">
        <f>Other!AB42</f>
        <v>0</v>
      </c>
      <c r="AC139" s="135">
        <f t="shared" si="18"/>
        <v>0</v>
      </c>
      <c r="AD139" s="135">
        <f>Other!AC42</f>
        <v>0</v>
      </c>
      <c r="AE139" s="172">
        <f t="shared" si="19"/>
        <v>2367</v>
      </c>
      <c r="AF139" s="385">
        <f t="shared" si="20"/>
        <v>12815</v>
      </c>
    </row>
    <row r="140" spans="1:40" x14ac:dyDescent="0.2">
      <c r="A140" s="216"/>
      <c r="B140" s="97"/>
      <c r="C140" s="98"/>
      <c r="D140" s="134"/>
      <c r="E140" s="135"/>
      <c r="F140" s="135"/>
      <c r="G140" s="136"/>
      <c r="H140" s="137"/>
      <c r="I140" s="138"/>
      <c r="J140" s="138"/>
      <c r="K140" s="489"/>
      <c r="L140" s="489"/>
      <c r="M140" s="139"/>
      <c r="N140" s="135"/>
      <c r="O140" s="135"/>
      <c r="P140" s="541"/>
      <c r="Q140" s="142"/>
      <c r="R140" s="143"/>
      <c r="S140" s="509"/>
      <c r="T140" s="144"/>
      <c r="U140" s="135"/>
      <c r="V140" s="143"/>
      <c r="W140" s="138"/>
      <c r="X140" s="138"/>
      <c r="Y140" s="138"/>
      <c r="Z140" s="138"/>
      <c r="AA140" s="138"/>
      <c r="AB140" s="144"/>
      <c r="AC140" s="135"/>
      <c r="AD140" s="135"/>
      <c r="AE140" s="172"/>
      <c r="AF140" s="386"/>
    </row>
    <row r="141" spans="1:40" s="637" customFormat="1" x14ac:dyDescent="0.2">
      <c r="A141" s="96" t="s">
        <v>137</v>
      </c>
      <c r="B141" s="169"/>
      <c r="C141" s="170"/>
      <c r="D141" s="223">
        <f t="shared" ref="D141:AF141" si="21">SUM(D142:D145)</f>
        <v>0</v>
      </c>
      <c r="E141" s="224">
        <f t="shared" si="21"/>
        <v>0</v>
      </c>
      <c r="F141" s="224">
        <f t="shared" si="21"/>
        <v>9486</v>
      </c>
      <c r="G141" s="225">
        <f t="shared" si="21"/>
        <v>0</v>
      </c>
      <c r="H141" s="226">
        <f t="shared" si="21"/>
        <v>0</v>
      </c>
      <c r="I141" s="227">
        <f t="shared" si="21"/>
        <v>0</v>
      </c>
      <c r="J141" s="227">
        <f t="shared" si="21"/>
        <v>0</v>
      </c>
      <c r="K141" s="496">
        <f t="shared" si="21"/>
        <v>0</v>
      </c>
      <c r="L141" s="496">
        <f t="shared" si="21"/>
        <v>0</v>
      </c>
      <c r="M141" s="228">
        <f t="shared" si="21"/>
        <v>0</v>
      </c>
      <c r="N141" s="224">
        <f t="shared" si="21"/>
        <v>0</v>
      </c>
      <c r="O141" s="224">
        <f t="shared" si="21"/>
        <v>691</v>
      </c>
      <c r="P141" s="548">
        <f t="shared" si="21"/>
        <v>10177</v>
      </c>
      <c r="Q141" s="229">
        <f t="shared" si="21"/>
        <v>-174</v>
      </c>
      <c r="R141" s="230">
        <f t="shared" si="21"/>
        <v>0</v>
      </c>
      <c r="S141" s="515">
        <f t="shared" si="21"/>
        <v>0</v>
      </c>
      <c r="T141" s="231">
        <f t="shared" si="21"/>
        <v>-2301</v>
      </c>
      <c r="U141" s="224">
        <f t="shared" si="21"/>
        <v>-2301</v>
      </c>
      <c r="V141" s="230">
        <f t="shared" si="21"/>
        <v>0</v>
      </c>
      <c r="W141" s="227">
        <f t="shared" si="21"/>
        <v>0</v>
      </c>
      <c r="X141" s="227">
        <f t="shared" si="21"/>
        <v>0</v>
      </c>
      <c r="Y141" s="227">
        <f t="shared" si="21"/>
        <v>0</v>
      </c>
      <c r="Z141" s="227">
        <f t="shared" si="21"/>
        <v>0</v>
      </c>
      <c r="AA141" s="227">
        <f t="shared" si="21"/>
        <v>0</v>
      </c>
      <c r="AB141" s="231">
        <f t="shared" si="21"/>
        <v>-789</v>
      </c>
      <c r="AC141" s="224">
        <f t="shared" si="21"/>
        <v>-789</v>
      </c>
      <c r="AD141" s="224">
        <f t="shared" si="21"/>
        <v>0</v>
      </c>
      <c r="AE141" s="232">
        <f t="shared" si="21"/>
        <v>-3264</v>
      </c>
      <c r="AF141" s="389">
        <f t="shared" si="21"/>
        <v>6913</v>
      </c>
      <c r="AH141">
        <f>N141-(G141+H141+I141+J141+K141+L141+M141)</f>
        <v>0</v>
      </c>
      <c r="AI141">
        <f>P141-(D141+E141+F141+N141+O141)</f>
        <v>0</v>
      </c>
      <c r="AJ141">
        <f>U141-(R141+S141+T141)</f>
        <v>0</v>
      </c>
      <c r="AK141">
        <f>AC141-(V141+W141+X141+Y141+Z141+AA141+AB141)</f>
        <v>0</v>
      </c>
      <c r="AL141">
        <f>AE141-(Q141+U141+AC141+AD141)</f>
        <v>0</v>
      </c>
      <c r="AM141">
        <f>AF141-(P141+AE141)</f>
        <v>0</v>
      </c>
    </row>
    <row r="142" spans="1:40" s="637" customFormat="1" ht="11.25" x14ac:dyDescent="0.2">
      <c r="A142" s="260" t="s">
        <v>138</v>
      </c>
      <c r="B142" s="261"/>
      <c r="C142" s="262"/>
      <c r="D142" s="346">
        <f>Other!G32</f>
        <v>0</v>
      </c>
      <c r="E142" s="266">
        <f>Other!H32</f>
        <v>0</v>
      </c>
      <c r="F142" s="266">
        <f>Other!I32</f>
        <v>4349</v>
      </c>
      <c r="G142" s="143">
        <f>Other!J32</f>
        <v>0</v>
      </c>
      <c r="H142" s="138">
        <f>Other!K32</f>
        <v>0</v>
      </c>
      <c r="I142" s="138">
        <f>Other!L32</f>
        <v>0</v>
      </c>
      <c r="J142" s="138">
        <f>Other!M32</f>
        <v>0</v>
      </c>
      <c r="K142" s="489">
        <f>Other!N32</f>
        <v>0</v>
      </c>
      <c r="L142" s="489">
        <f>Other!O32</f>
        <v>0</v>
      </c>
      <c r="M142" s="144">
        <f>Other!P32</f>
        <v>0</v>
      </c>
      <c r="N142" s="266">
        <f>SUM(G142:M142)</f>
        <v>0</v>
      </c>
      <c r="O142" s="266">
        <f>Other!Q32</f>
        <v>0</v>
      </c>
      <c r="P142" s="564">
        <f>D142+E142+F142+N142+O142</f>
        <v>4349</v>
      </c>
      <c r="Q142" s="268">
        <f>Other!R32</f>
        <v>-11</v>
      </c>
      <c r="R142" s="143">
        <f>Other!S32</f>
        <v>0</v>
      </c>
      <c r="S142" s="509">
        <f>Other!T32</f>
        <v>0</v>
      </c>
      <c r="T142" s="144">
        <f>Other!U32</f>
        <v>-795</v>
      </c>
      <c r="U142" s="266">
        <f>SUM(R142:T142)</f>
        <v>-795</v>
      </c>
      <c r="V142" s="143">
        <f>Other!V32</f>
        <v>0</v>
      </c>
      <c r="W142" s="138">
        <f>Other!W32</f>
        <v>0</v>
      </c>
      <c r="X142" s="138">
        <f>Other!X32</f>
        <v>0</v>
      </c>
      <c r="Y142" s="138">
        <f>Other!Y32</f>
        <v>0</v>
      </c>
      <c r="Z142" s="138">
        <f>Other!Z32</f>
        <v>0</v>
      </c>
      <c r="AA142" s="138">
        <f>Other!AA32</f>
        <v>0</v>
      </c>
      <c r="AB142" s="144">
        <f>Other!AB32</f>
        <v>-310</v>
      </c>
      <c r="AC142" s="266">
        <f t="shared" si="18"/>
        <v>-310</v>
      </c>
      <c r="AD142" s="266">
        <f>Other!AC32</f>
        <v>0</v>
      </c>
      <c r="AE142" s="172">
        <f>Q142+U142+AC142+AD142</f>
        <v>-1116</v>
      </c>
      <c r="AF142" s="385">
        <f t="shared" si="20"/>
        <v>3233</v>
      </c>
    </row>
    <row r="143" spans="1:40" s="637" customFormat="1" ht="11.25" x14ac:dyDescent="0.2">
      <c r="A143" s="260" t="s">
        <v>139</v>
      </c>
      <c r="B143" s="261"/>
      <c r="C143" s="262"/>
      <c r="D143" s="346">
        <f>Other!G33</f>
        <v>0</v>
      </c>
      <c r="E143" s="266">
        <f>Other!H33</f>
        <v>0</v>
      </c>
      <c r="F143" s="266">
        <f>Other!I33</f>
        <v>615</v>
      </c>
      <c r="G143" s="143">
        <f>Other!J33</f>
        <v>0</v>
      </c>
      <c r="H143" s="138">
        <f>Other!K33</f>
        <v>0</v>
      </c>
      <c r="I143" s="138">
        <f>Other!L33</f>
        <v>0</v>
      </c>
      <c r="J143" s="138">
        <f>Other!M33</f>
        <v>0</v>
      </c>
      <c r="K143" s="489">
        <f>Other!N33</f>
        <v>0</v>
      </c>
      <c r="L143" s="489">
        <f>Other!O33</f>
        <v>0</v>
      </c>
      <c r="M143" s="144">
        <f>Other!P33</f>
        <v>0</v>
      </c>
      <c r="N143" s="266">
        <f>SUM(G143:M143)</f>
        <v>0</v>
      </c>
      <c r="O143" s="266">
        <f>Other!Q33</f>
        <v>526</v>
      </c>
      <c r="P143" s="564">
        <f>D143+E143+F143+N143+O143</f>
        <v>1141</v>
      </c>
      <c r="Q143" s="268">
        <f>Other!R33</f>
        <v>5</v>
      </c>
      <c r="R143" s="143">
        <f>Other!S33</f>
        <v>0</v>
      </c>
      <c r="S143" s="509">
        <f>Other!T33</f>
        <v>0</v>
      </c>
      <c r="T143" s="144">
        <f>Other!U33</f>
        <v>-130</v>
      </c>
      <c r="U143" s="266">
        <f>SUM(R143:T143)</f>
        <v>-130</v>
      </c>
      <c r="V143" s="143">
        <f>Other!V33</f>
        <v>0</v>
      </c>
      <c r="W143" s="138">
        <f>Other!W33</f>
        <v>0</v>
      </c>
      <c r="X143" s="138">
        <f>Other!X33</f>
        <v>0</v>
      </c>
      <c r="Y143" s="138">
        <f>Other!Y33</f>
        <v>0</v>
      </c>
      <c r="Z143" s="138">
        <f>Other!Z33</f>
        <v>0</v>
      </c>
      <c r="AA143" s="138">
        <f>Other!AA33</f>
        <v>0</v>
      </c>
      <c r="AB143" s="144">
        <f>Other!AB33</f>
        <v>-40</v>
      </c>
      <c r="AC143" s="266">
        <f t="shared" si="18"/>
        <v>-40</v>
      </c>
      <c r="AD143" s="266">
        <f>Other!AC33</f>
        <v>0</v>
      </c>
      <c r="AE143" s="172">
        <f>Q143+U143+AC143+AD143</f>
        <v>-165</v>
      </c>
      <c r="AF143" s="385">
        <f t="shared" si="20"/>
        <v>976</v>
      </c>
    </row>
    <row r="144" spans="1:40" s="637" customFormat="1" ht="11.25" x14ac:dyDescent="0.2">
      <c r="A144" s="260" t="s">
        <v>140</v>
      </c>
      <c r="B144" s="261"/>
      <c r="C144" s="262"/>
      <c r="D144" s="346">
        <f>Other!G34</f>
        <v>0</v>
      </c>
      <c r="E144" s="266">
        <f>Other!H34</f>
        <v>0</v>
      </c>
      <c r="F144" s="266">
        <f>Other!I34</f>
        <v>2288</v>
      </c>
      <c r="G144" s="143">
        <f>Other!J34</f>
        <v>0</v>
      </c>
      <c r="H144" s="138">
        <f>Other!K34</f>
        <v>0</v>
      </c>
      <c r="I144" s="138">
        <f>Other!L34</f>
        <v>0</v>
      </c>
      <c r="J144" s="138">
        <f>Other!M34</f>
        <v>0</v>
      </c>
      <c r="K144" s="489">
        <f>Other!N34</f>
        <v>0</v>
      </c>
      <c r="L144" s="489">
        <f>Other!O34</f>
        <v>0</v>
      </c>
      <c r="M144" s="144">
        <f>Other!P34</f>
        <v>0</v>
      </c>
      <c r="N144" s="266">
        <f>SUM(G144:M144)</f>
        <v>0</v>
      </c>
      <c r="O144" s="266">
        <f>Other!Q34</f>
        <v>0</v>
      </c>
      <c r="P144" s="564">
        <f>D144+E144+F144+N144+O144</f>
        <v>2288</v>
      </c>
      <c r="Q144" s="268">
        <f>Other!R34</f>
        <v>-131</v>
      </c>
      <c r="R144" s="143">
        <f>Other!S34</f>
        <v>0</v>
      </c>
      <c r="S144" s="509">
        <f>Other!T34</f>
        <v>0</v>
      </c>
      <c r="T144" s="144">
        <f>Other!U34</f>
        <v>-430</v>
      </c>
      <c r="U144" s="266">
        <f>SUM(R144:T144)</f>
        <v>-430</v>
      </c>
      <c r="V144" s="143">
        <f>Other!V34</f>
        <v>0</v>
      </c>
      <c r="W144" s="138">
        <f>Other!W34</f>
        <v>0</v>
      </c>
      <c r="X144" s="138">
        <f>Other!X34</f>
        <v>0</v>
      </c>
      <c r="Y144" s="138">
        <f>Other!Y34</f>
        <v>0</v>
      </c>
      <c r="Z144" s="138">
        <f>Other!Z34</f>
        <v>0</v>
      </c>
      <c r="AA144" s="138">
        <f>Other!AA34</f>
        <v>0</v>
      </c>
      <c r="AB144" s="144">
        <f>Other!AB34</f>
        <v>-385</v>
      </c>
      <c r="AC144" s="266">
        <f t="shared" si="18"/>
        <v>-385</v>
      </c>
      <c r="AD144" s="266">
        <f>Other!AC34</f>
        <v>0</v>
      </c>
      <c r="AE144" s="172">
        <f>Q144+U144+AC144+AD144</f>
        <v>-946</v>
      </c>
      <c r="AF144" s="385">
        <f t="shared" si="20"/>
        <v>1342</v>
      </c>
    </row>
    <row r="145" spans="1:39" s="637" customFormat="1" ht="11.25" x14ac:dyDescent="0.2">
      <c r="A145" s="260" t="s">
        <v>141</v>
      </c>
      <c r="B145" s="261"/>
      <c r="C145" s="262"/>
      <c r="D145" s="346">
        <f>Other!G35</f>
        <v>0</v>
      </c>
      <c r="E145" s="266">
        <f>Other!H35</f>
        <v>0</v>
      </c>
      <c r="F145" s="266">
        <f>Other!I35</f>
        <v>2234</v>
      </c>
      <c r="G145" s="143">
        <f>Other!J35</f>
        <v>0</v>
      </c>
      <c r="H145" s="138">
        <f>Other!K35</f>
        <v>0</v>
      </c>
      <c r="I145" s="138">
        <f>Other!L35</f>
        <v>0</v>
      </c>
      <c r="J145" s="138">
        <f>Other!M35</f>
        <v>0</v>
      </c>
      <c r="K145" s="489">
        <f>Other!N35</f>
        <v>0</v>
      </c>
      <c r="L145" s="489">
        <f>Other!O35</f>
        <v>0</v>
      </c>
      <c r="M145" s="144">
        <f>Other!P35</f>
        <v>0</v>
      </c>
      <c r="N145" s="266">
        <f>SUM(G145:M145)</f>
        <v>0</v>
      </c>
      <c r="O145" s="266">
        <f>Other!Q35</f>
        <v>165</v>
      </c>
      <c r="P145" s="564">
        <f>D145+E145+F145+N145+O145</f>
        <v>2399</v>
      </c>
      <c r="Q145" s="268">
        <f>Other!R35</f>
        <v>-37</v>
      </c>
      <c r="R145" s="143">
        <f>Other!S35</f>
        <v>0</v>
      </c>
      <c r="S145" s="509">
        <f>Other!T35</f>
        <v>0</v>
      </c>
      <c r="T145" s="144">
        <f>Other!U35</f>
        <v>-946</v>
      </c>
      <c r="U145" s="266">
        <f>SUM(R145:T145)</f>
        <v>-946</v>
      </c>
      <c r="V145" s="143">
        <f>Other!V35</f>
        <v>0</v>
      </c>
      <c r="W145" s="138">
        <f>Other!W35</f>
        <v>0</v>
      </c>
      <c r="X145" s="138">
        <f>Other!X35</f>
        <v>0</v>
      </c>
      <c r="Y145" s="138">
        <f>Other!Y35</f>
        <v>0</v>
      </c>
      <c r="Z145" s="138">
        <f>Other!Z35</f>
        <v>0</v>
      </c>
      <c r="AA145" s="138">
        <f>Other!AA35</f>
        <v>0</v>
      </c>
      <c r="AB145" s="144">
        <f>Other!AB35</f>
        <v>-54</v>
      </c>
      <c r="AC145" s="266">
        <f t="shared" si="18"/>
        <v>-54</v>
      </c>
      <c r="AD145" s="266">
        <f>Other!AC35</f>
        <v>0</v>
      </c>
      <c r="AE145" s="172">
        <f>Q145+U145+AC145+AD145</f>
        <v>-1037</v>
      </c>
      <c r="AF145" s="385">
        <f t="shared" si="20"/>
        <v>1362</v>
      </c>
    </row>
    <row r="146" spans="1:39" s="637" customFormat="1" x14ac:dyDescent="0.2">
      <c r="A146" s="96"/>
      <c r="B146" s="169"/>
      <c r="C146" s="170"/>
      <c r="D146" s="223"/>
      <c r="E146" s="224"/>
      <c r="F146" s="224"/>
      <c r="G146" s="225"/>
      <c r="H146" s="226"/>
      <c r="I146" s="227"/>
      <c r="J146" s="227"/>
      <c r="K146" s="489"/>
      <c r="L146" s="489"/>
      <c r="M146" s="228"/>
      <c r="N146" s="224"/>
      <c r="O146" s="224"/>
      <c r="P146" s="548"/>
      <c r="Q146" s="229"/>
      <c r="R146" s="143"/>
      <c r="S146" s="509"/>
      <c r="T146" s="231"/>
      <c r="U146" s="224"/>
      <c r="V146" s="230"/>
      <c r="W146" s="227"/>
      <c r="X146" s="227"/>
      <c r="Y146" s="227"/>
      <c r="Z146" s="227"/>
      <c r="AA146" s="227"/>
      <c r="AB146" s="231"/>
      <c r="AC146" s="224"/>
      <c r="AD146" s="224"/>
      <c r="AE146" s="232"/>
      <c r="AF146" s="381"/>
    </row>
    <row r="147" spans="1:39" s="637" customFormat="1" ht="11.25" x14ac:dyDescent="0.2">
      <c r="A147" s="96" t="s">
        <v>142</v>
      </c>
      <c r="B147" s="169"/>
      <c r="C147" s="170"/>
      <c r="D147" s="223">
        <f>Other!G36</f>
        <v>0</v>
      </c>
      <c r="E147" s="224">
        <f>Other!H36</f>
        <v>0</v>
      </c>
      <c r="F147" s="224">
        <f>Other!I36</f>
        <v>0</v>
      </c>
      <c r="G147" s="225">
        <f>Other!J36</f>
        <v>0</v>
      </c>
      <c r="H147" s="226">
        <f>Other!K36</f>
        <v>0</v>
      </c>
      <c r="I147" s="227">
        <f>Other!L36</f>
        <v>0</v>
      </c>
      <c r="J147" s="227">
        <f>Other!M36</f>
        <v>0</v>
      </c>
      <c r="K147" s="489">
        <f>Other!N36</f>
        <v>0</v>
      </c>
      <c r="L147" s="489">
        <f>Other!O36</f>
        <v>0</v>
      </c>
      <c r="M147" s="228">
        <f>Other!P36</f>
        <v>0</v>
      </c>
      <c r="N147" s="224">
        <f>SUM(G147:M147)</f>
        <v>0</v>
      </c>
      <c r="O147" s="224">
        <f>Other!Q36</f>
        <v>63</v>
      </c>
      <c r="P147" s="548">
        <f>D147+E147+F147+N147+O147</f>
        <v>63</v>
      </c>
      <c r="Q147" s="229">
        <f>Other!R36</f>
        <v>0</v>
      </c>
      <c r="R147" s="143">
        <f>Other!S36</f>
        <v>0</v>
      </c>
      <c r="S147" s="509">
        <f>Other!T36</f>
        <v>0</v>
      </c>
      <c r="T147" s="231">
        <f>Other!U36</f>
        <v>0</v>
      </c>
      <c r="U147" s="224">
        <f>SUM(R147:T147)</f>
        <v>0</v>
      </c>
      <c r="V147" s="230">
        <f>Other!V36</f>
        <v>0</v>
      </c>
      <c r="W147" s="227">
        <f>Other!W36</f>
        <v>0</v>
      </c>
      <c r="X147" s="227">
        <f>Other!X36</f>
        <v>0</v>
      </c>
      <c r="Y147" s="227">
        <f>Other!Y36</f>
        <v>0</v>
      </c>
      <c r="Z147" s="227">
        <f>Other!Z36</f>
        <v>0</v>
      </c>
      <c r="AA147" s="227">
        <f>Other!AA36</f>
        <v>0</v>
      </c>
      <c r="AB147" s="231">
        <f>Other!AB36</f>
        <v>0</v>
      </c>
      <c r="AC147" s="224">
        <f t="shared" si="18"/>
        <v>0</v>
      </c>
      <c r="AD147" s="224">
        <f>Other!AC36</f>
        <v>0</v>
      </c>
      <c r="AE147" s="232">
        <f>Q147+U147+AC147+AD147</f>
        <v>0</v>
      </c>
      <c r="AF147" s="389">
        <f t="shared" si="20"/>
        <v>63</v>
      </c>
    </row>
    <row r="148" spans="1:39" s="637" customFormat="1" x14ac:dyDescent="0.2">
      <c r="A148" s="96"/>
      <c r="B148" s="169"/>
      <c r="C148" s="170"/>
      <c r="D148" s="223"/>
      <c r="E148" s="224"/>
      <c r="F148" s="224"/>
      <c r="G148" s="225"/>
      <c r="H148" s="226"/>
      <c r="I148" s="227"/>
      <c r="J148" s="227"/>
      <c r="K148" s="489"/>
      <c r="L148" s="489"/>
      <c r="M148" s="228"/>
      <c r="N148" s="224"/>
      <c r="O148" s="224"/>
      <c r="P148" s="548"/>
      <c r="Q148" s="229"/>
      <c r="R148" s="230"/>
      <c r="S148" s="515"/>
      <c r="T148" s="231"/>
      <c r="U148" s="224"/>
      <c r="V148" s="230"/>
      <c r="W148" s="227"/>
      <c r="X148" s="227"/>
      <c r="Y148" s="227"/>
      <c r="Z148" s="227"/>
      <c r="AA148" s="227"/>
      <c r="AB148" s="231"/>
      <c r="AC148" s="224"/>
      <c r="AD148" s="224"/>
      <c r="AE148" s="232"/>
      <c r="AF148" s="381"/>
    </row>
    <row r="149" spans="1:39" x14ac:dyDescent="0.2">
      <c r="A149" s="54" t="s">
        <v>143</v>
      </c>
      <c r="B149" s="33"/>
      <c r="C149" s="13"/>
      <c r="D149" s="15">
        <f t="shared" ref="D149:AB149" si="22">D150+D151</f>
        <v>16</v>
      </c>
      <c r="E149" s="16">
        <f t="shared" si="22"/>
        <v>0</v>
      </c>
      <c r="F149" s="16">
        <f t="shared" si="22"/>
        <v>129647</v>
      </c>
      <c r="G149" s="17">
        <f t="shared" si="22"/>
        <v>0</v>
      </c>
      <c r="H149" s="18">
        <f t="shared" si="22"/>
        <v>0</v>
      </c>
      <c r="I149" s="178">
        <f t="shared" si="22"/>
        <v>0</v>
      </c>
      <c r="J149" s="178">
        <f t="shared" si="22"/>
        <v>0</v>
      </c>
      <c r="K149" s="492">
        <f t="shared" si="22"/>
        <v>81</v>
      </c>
      <c r="L149" s="492">
        <f t="shared" si="22"/>
        <v>105</v>
      </c>
      <c r="M149" s="19">
        <f t="shared" si="22"/>
        <v>0</v>
      </c>
      <c r="N149" s="16">
        <f t="shared" si="22"/>
        <v>186</v>
      </c>
      <c r="O149" s="16">
        <f t="shared" si="22"/>
        <v>0</v>
      </c>
      <c r="P149" s="544">
        <f t="shared" si="22"/>
        <v>129849</v>
      </c>
      <c r="Q149" s="20">
        <f t="shared" si="22"/>
        <v>1116</v>
      </c>
      <c r="R149" s="179">
        <f t="shared" si="22"/>
        <v>0</v>
      </c>
      <c r="S149" s="512">
        <f t="shared" si="22"/>
        <v>0</v>
      </c>
      <c r="T149" s="180">
        <f t="shared" si="22"/>
        <v>-7978</v>
      </c>
      <c r="U149" s="16">
        <f t="shared" si="22"/>
        <v>-7978</v>
      </c>
      <c r="V149" s="179">
        <f t="shared" si="22"/>
        <v>0</v>
      </c>
      <c r="W149" s="179">
        <f t="shared" si="22"/>
        <v>0</v>
      </c>
      <c r="X149" s="179">
        <f t="shared" si="22"/>
        <v>0</v>
      </c>
      <c r="Y149" s="179">
        <f t="shared" si="22"/>
        <v>0</v>
      </c>
      <c r="Z149" s="179">
        <f t="shared" si="22"/>
        <v>0</v>
      </c>
      <c r="AA149" s="179">
        <f t="shared" si="22"/>
        <v>0</v>
      </c>
      <c r="AB149" s="179">
        <f t="shared" si="22"/>
        <v>193</v>
      </c>
      <c r="AC149" s="16">
        <f>AC150+AC151</f>
        <v>193</v>
      </c>
      <c r="AD149" s="16">
        <f>AD150+AD151</f>
        <v>0</v>
      </c>
      <c r="AE149" s="181">
        <f>AE150+AE151</f>
        <v>-6669</v>
      </c>
      <c r="AF149" s="380">
        <f>AF150+AF151</f>
        <v>123180</v>
      </c>
      <c r="AH149" s="377">
        <f>N149-(G149+H149+I149+J149+K149+L149+M149)</f>
        <v>0</v>
      </c>
      <c r="AI149">
        <f>P149-(D149+E149+F149+N149+O149)</f>
        <v>0</v>
      </c>
      <c r="AJ149">
        <f>U149-(R149+S149+T149)</f>
        <v>0</v>
      </c>
      <c r="AK149">
        <f>AC149-(V149+W149+X149+Y149+Z149+AA149+AB149)</f>
        <v>0</v>
      </c>
      <c r="AL149">
        <f>AE149-(Q149+U149+AC149+AD149)</f>
        <v>0</v>
      </c>
      <c r="AM149">
        <f>AF149-(P149+AE149)</f>
        <v>0</v>
      </c>
    </row>
    <row r="150" spans="1:39" s="637" customFormat="1" ht="11.25" x14ac:dyDescent="0.2">
      <c r="A150" s="269" t="s">
        <v>144</v>
      </c>
      <c r="B150" s="169"/>
      <c r="C150" s="270"/>
      <c r="D150" s="134">
        <f>Other!G13</f>
        <v>0</v>
      </c>
      <c r="E150" s="135">
        <f>Other!H13</f>
        <v>0</v>
      </c>
      <c r="F150" s="643">
        <f>Other!I13-L150</f>
        <v>95512</v>
      </c>
      <c r="G150" s="136">
        <f>Other!J13</f>
        <v>0</v>
      </c>
      <c r="H150" s="137">
        <f>Other!K13</f>
        <v>0</v>
      </c>
      <c r="I150" s="138">
        <f>Other!L13</f>
        <v>0</v>
      </c>
      <c r="J150" s="138">
        <f>Other!M13</f>
        <v>0</v>
      </c>
      <c r="K150" s="489">
        <f>Other!N13</f>
        <v>0</v>
      </c>
      <c r="L150" s="489">
        <f>Insurance!F26</f>
        <v>85</v>
      </c>
      <c r="M150" s="139">
        <f>Other!P13</f>
        <v>0</v>
      </c>
      <c r="N150" s="135">
        <f>SUM(G150:M150)</f>
        <v>85</v>
      </c>
      <c r="O150" s="135">
        <f>Other!Q13</f>
        <v>0</v>
      </c>
      <c r="P150" s="541">
        <f>D150+E150+F150+N150+O150</f>
        <v>95597</v>
      </c>
      <c r="Q150" s="142">
        <f>Other!R13</f>
        <v>0</v>
      </c>
      <c r="R150" s="143">
        <f>Other!S13</f>
        <v>0</v>
      </c>
      <c r="S150" s="509">
        <v>0</v>
      </c>
      <c r="T150" s="144">
        <f>Other!U13</f>
        <v>-6738</v>
      </c>
      <c r="U150" s="135">
        <f>SUM(R150:T150)</f>
        <v>-6738</v>
      </c>
      <c r="V150" s="143">
        <f>Other!V13</f>
        <v>0</v>
      </c>
      <c r="W150" s="138">
        <f>Other!W13</f>
        <v>0</v>
      </c>
      <c r="X150" s="138">
        <f>Other!X13</f>
        <v>0</v>
      </c>
      <c r="Y150" s="138">
        <f>Other!Y13</f>
        <v>0</v>
      </c>
      <c r="Z150" s="138">
        <f>Other!Z13</f>
        <v>0</v>
      </c>
      <c r="AA150" s="138">
        <f>Other!AA13</f>
        <v>0</v>
      </c>
      <c r="AB150" s="144">
        <f>Other!AB13</f>
        <v>0</v>
      </c>
      <c r="AC150" s="135">
        <f>SUM(V150:AB150)</f>
        <v>0</v>
      </c>
      <c r="AD150" s="135">
        <f>Other!AC13</f>
        <v>0</v>
      </c>
      <c r="AE150" s="172">
        <f>Q150+U150+AC150+AD150</f>
        <v>-6738</v>
      </c>
      <c r="AF150" s="385">
        <f t="shared" si="20"/>
        <v>88859</v>
      </c>
    </row>
    <row r="151" spans="1:39" s="637" customFormat="1" ht="11.25" x14ac:dyDescent="0.2">
      <c r="A151" s="269" t="s">
        <v>145</v>
      </c>
      <c r="B151" s="169"/>
      <c r="C151" s="270"/>
      <c r="D151" s="134">
        <f>Other!G14</f>
        <v>16</v>
      </c>
      <c r="E151" s="135">
        <f>Other!H14</f>
        <v>0</v>
      </c>
      <c r="F151" s="643">
        <f>Other!I14-L151</f>
        <v>34135</v>
      </c>
      <c r="G151" s="136">
        <f>Other!J14</f>
        <v>0</v>
      </c>
      <c r="H151" s="137">
        <f>Other!K14</f>
        <v>0</v>
      </c>
      <c r="I151" s="138">
        <f>Other!L14</f>
        <v>0</v>
      </c>
      <c r="J151" s="138">
        <f>Other!M14</f>
        <v>0</v>
      </c>
      <c r="K151" s="489">
        <f>Other!N14</f>
        <v>81</v>
      </c>
      <c r="L151" s="489">
        <f>Insurance!F27</f>
        <v>20</v>
      </c>
      <c r="M151" s="139">
        <f>Other!P14</f>
        <v>0</v>
      </c>
      <c r="N151" s="135">
        <f>SUM(G151:M151)</f>
        <v>101</v>
      </c>
      <c r="O151" s="135">
        <f>Other!Q14</f>
        <v>0</v>
      </c>
      <c r="P151" s="541">
        <f>D151+E151+F151+N151+O151</f>
        <v>34252</v>
      </c>
      <c r="Q151" s="142">
        <f>Other!R14</f>
        <v>1116</v>
      </c>
      <c r="R151" s="143">
        <f>Other!S14</f>
        <v>0</v>
      </c>
      <c r="S151" s="509">
        <f>Other!T38</f>
        <v>0</v>
      </c>
      <c r="T151" s="144">
        <f>Other!U14</f>
        <v>-1240</v>
      </c>
      <c r="U151" s="135">
        <f>SUM(R151:T151)</f>
        <v>-1240</v>
      </c>
      <c r="V151" s="143">
        <f>Other!V14</f>
        <v>0</v>
      </c>
      <c r="W151" s="138">
        <f>Other!W14</f>
        <v>0</v>
      </c>
      <c r="X151" s="138">
        <f>Other!X14</f>
        <v>0</v>
      </c>
      <c r="Y151" s="138">
        <f>Other!Y14</f>
        <v>0</v>
      </c>
      <c r="Z151" s="138">
        <f>Other!Z14</f>
        <v>0</v>
      </c>
      <c r="AA151" s="138">
        <f>Other!AA14</f>
        <v>0</v>
      </c>
      <c r="AB151" s="144">
        <f>Other!AB14</f>
        <v>193</v>
      </c>
      <c r="AC151" s="135">
        <f>SUM(V151:AB151)</f>
        <v>193</v>
      </c>
      <c r="AD151" s="135">
        <f>Other!AC14</f>
        <v>0</v>
      </c>
      <c r="AE151" s="172">
        <f>Q151+U151+AC151+AD151</f>
        <v>69</v>
      </c>
      <c r="AF151" s="385">
        <f t="shared" si="20"/>
        <v>34321</v>
      </c>
    </row>
    <row r="152" spans="1:39" x14ac:dyDescent="0.2">
      <c r="A152" s="269"/>
      <c r="B152" s="169"/>
      <c r="C152" s="271"/>
      <c r="D152" s="134"/>
      <c r="E152" s="135"/>
      <c r="F152" s="135"/>
      <c r="G152" s="136"/>
      <c r="H152" s="137"/>
      <c r="I152" s="138"/>
      <c r="J152" s="138"/>
      <c r="K152" s="489"/>
      <c r="L152" s="489"/>
      <c r="M152" s="139"/>
      <c r="N152" s="135"/>
      <c r="O152" s="135"/>
      <c r="P152" s="541"/>
      <c r="Q152" s="142"/>
      <c r="R152" s="143"/>
      <c r="S152" s="509"/>
      <c r="T152" s="144"/>
      <c r="U152" s="135"/>
      <c r="V152" s="143"/>
      <c r="W152" s="138"/>
      <c r="X152" s="138"/>
      <c r="Y152" s="138"/>
      <c r="Z152" s="138"/>
      <c r="AA152" s="138"/>
      <c r="AB152" s="144"/>
      <c r="AC152" s="135"/>
      <c r="AD152" s="135"/>
      <c r="AE152" s="172"/>
      <c r="AF152" s="386"/>
    </row>
    <row r="153" spans="1:39" x14ac:dyDescent="0.2">
      <c r="A153" s="54" t="s">
        <v>146</v>
      </c>
      <c r="B153" s="33"/>
      <c r="C153" s="13"/>
      <c r="D153" s="15">
        <f t="shared" ref="D153:AB153" si="23">D154+D155</f>
        <v>236</v>
      </c>
      <c r="E153" s="16">
        <f t="shared" si="23"/>
        <v>1773</v>
      </c>
      <c r="F153" s="16">
        <f t="shared" si="23"/>
        <v>136518</v>
      </c>
      <c r="G153" s="17">
        <f t="shared" si="23"/>
        <v>0</v>
      </c>
      <c r="H153" s="18">
        <f t="shared" si="23"/>
        <v>0</v>
      </c>
      <c r="I153" s="178">
        <f t="shared" si="23"/>
        <v>0</v>
      </c>
      <c r="J153" s="178">
        <f t="shared" si="23"/>
        <v>0</v>
      </c>
      <c r="K153" s="492">
        <f t="shared" si="23"/>
        <v>299</v>
      </c>
      <c r="L153" s="492">
        <f t="shared" si="23"/>
        <v>95</v>
      </c>
      <c r="M153" s="19">
        <f t="shared" si="23"/>
        <v>0</v>
      </c>
      <c r="N153" s="16">
        <f t="shared" si="23"/>
        <v>394</v>
      </c>
      <c r="O153" s="16">
        <f t="shared" si="23"/>
        <v>0</v>
      </c>
      <c r="P153" s="544">
        <f t="shared" si="23"/>
        <v>138921</v>
      </c>
      <c r="Q153" s="20">
        <f t="shared" si="23"/>
        <v>161</v>
      </c>
      <c r="R153" s="179">
        <f t="shared" si="23"/>
        <v>0</v>
      </c>
      <c r="S153" s="512">
        <f t="shared" si="23"/>
        <v>0</v>
      </c>
      <c r="T153" s="180">
        <f t="shared" si="23"/>
        <v>-11852</v>
      </c>
      <c r="U153" s="16">
        <f t="shared" si="23"/>
        <v>-11852</v>
      </c>
      <c r="V153" s="179">
        <f t="shared" si="23"/>
        <v>0</v>
      </c>
      <c r="W153" s="179">
        <f t="shared" si="23"/>
        <v>0</v>
      </c>
      <c r="X153" s="179">
        <f t="shared" si="23"/>
        <v>0</v>
      </c>
      <c r="Y153" s="179">
        <f t="shared" si="23"/>
        <v>0</v>
      </c>
      <c r="Z153" s="179">
        <f t="shared" si="23"/>
        <v>0</v>
      </c>
      <c r="AA153" s="179">
        <f t="shared" si="23"/>
        <v>0</v>
      </c>
      <c r="AB153" s="179">
        <f t="shared" si="23"/>
        <v>1415</v>
      </c>
      <c r="AC153" s="16">
        <f>AC154+AC155</f>
        <v>1415</v>
      </c>
      <c r="AD153" s="16">
        <f>AD154+AD155</f>
        <v>-161</v>
      </c>
      <c r="AE153" s="181">
        <f>AE154+AE155</f>
        <v>-10437</v>
      </c>
      <c r="AF153" s="380">
        <f>AF154+AF155</f>
        <v>128484</v>
      </c>
      <c r="AH153" s="377">
        <f>N153-(G153+H153+I153+J153+K153+L153+M153)</f>
        <v>0</v>
      </c>
      <c r="AI153">
        <f>P153-(D153+E153+F153+N153+O153)</f>
        <v>0</v>
      </c>
      <c r="AJ153">
        <f>U153-(R153+S153+T153)</f>
        <v>0</v>
      </c>
      <c r="AK153">
        <f>AC153-(V153+W153+X153+Y153+Z153+AA153+AB153)</f>
        <v>0</v>
      </c>
      <c r="AL153">
        <f>AE153-(Q153+U153+AC153+AD153)</f>
        <v>0</v>
      </c>
      <c r="AM153">
        <f>AF153-(P153+AE153)</f>
        <v>0</v>
      </c>
    </row>
    <row r="154" spans="1:39" s="637" customFormat="1" ht="11.25" x14ac:dyDescent="0.2">
      <c r="A154" s="269" t="s">
        <v>147</v>
      </c>
      <c r="B154" s="169"/>
      <c r="C154" s="270"/>
      <c r="D154" s="134">
        <f>Other!G15</f>
        <v>0</v>
      </c>
      <c r="E154" s="135">
        <f>Other!H15</f>
        <v>903</v>
      </c>
      <c r="F154" s="643">
        <f>Other!I15-L154</f>
        <v>98737</v>
      </c>
      <c r="G154" s="136">
        <f>Other!J15</f>
        <v>0</v>
      </c>
      <c r="H154" s="137">
        <f>Other!K15</f>
        <v>0</v>
      </c>
      <c r="I154" s="138">
        <f>Other!L15</f>
        <v>0</v>
      </c>
      <c r="J154" s="138">
        <f>Other!M15</f>
        <v>0</v>
      </c>
      <c r="K154" s="489">
        <f>Other!N15</f>
        <v>0</v>
      </c>
      <c r="L154" s="489">
        <f>Insurance!F28</f>
        <v>-391</v>
      </c>
      <c r="M154" s="139">
        <f>Other!P15</f>
        <v>0</v>
      </c>
      <c r="N154" s="135">
        <f>SUM(G154:M154)</f>
        <v>-391</v>
      </c>
      <c r="O154" s="135">
        <f>Other!Q15</f>
        <v>0</v>
      </c>
      <c r="P154" s="541">
        <f>D154+E154+F154+N154+O154</f>
        <v>99249</v>
      </c>
      <c r="Q154" s="142">
        <f>Other!R15</f>
        <v>161</v>
      </c>
      <c r="R154" s="143">
        <f>Other!S15</f>
        <v>0</v>
      </c>
      <c r="S154" s="509">
        <v>0</v>
      </c>
      <c r="T154" s="144">
        <f>Other!U15</f>
        <v>-10638</v>
      </c>
      <c r="U154" s="135">
        <f>SUM(R154:T154)</f>
        <v>-10638</v>
      </c>
      <c r="V154" s="143">
        <f>Other!V15</f>
        <v>0</v>
      </c>
      <c r="W154" s="138">
        <f>Other!W15</f>
        <v>0</v>
      </c>
      <c r="X154" s="138">
        <f>Other!X15</f>
        <v>0</v>
      </c>
      <c r="Y154" s="138">
        <f>Other!Y15</f>
        <v>0</v>
      </c>
      <c r="Z154" s="138">
        <f>Other!Z15</f>
        <v>0</v>
      </c>
      <c r="AA154" s="138">
        <f>Other!AA15</f>
        <v>0</v>
      </c>
      <c r="AB154" s="144">
        <f>Other!AB15</f>
        <v>479</v>
      </c>
      <c r="AC154" s="135">
        <f>SUM(V154:AB154)</f>
        <v>479</v>
      </c>
      <c r="AD154" s="135">
        <f>Other!AC15</f>
        <v>-161</v>
      </c>
      <c r="AE154" s="172">
        <f>Q154+U154+AC154+AD154</f>
        <v>-10159</v>
      </c>
      <c r="AF154" s="385">
        <f>P154+AE154</f>
        <v>89090</v>
      </c>
    </row>
    <row r="155" spans="1:39" s="637" customFormat="1" ht="11.25" x14ac:dyDescent="0.2">
      <c r="A155" s="269" t="s">
        <v>148</v>
      </c>
      <c r="B155" s="169"/>
      <c r="C155" s="270"/>
      <c r="D155" s="134">
        <f>Other!G16</f>
        <v>236</v>
      </c>
      <c r="E155" s="135">
        <f>Other!H16</f>
        <v>870</v>
      </c>
      <c r="F155" s="643">
        <f>Other!I16-L155</f>
        <v>37781</v>
      </c>
      <c r="G155" s="136">
        <f>Other!J16</f>
        <v>0</v>
      </c>
      <c r="H155" s="137">
        <f>Other!K16</f>
        <v>0</v>
      </c>
      <c r="I155" s="138">
        <f>Other!L16</f>
        <v>0</v>
      </c>
      <c r="J155" s="138">
        <f>Other!M16</f>
        <v>0</v>
      </c>
      <c r="K155" s="489">
        <f>Other!N16</f>
        <v>299</v>
      </c>
      <c r="L155" s="489">
        <f>Insurance!F29</f>
        <v>486</v>
      </c>
      <c r="M155" s="139">
        <f>Other!P16</f>
        <v>0</v>
      </c>
      <c r="N155" s="135">
        <f>SUM(G155:M155)</f>
        <v>785</v>
      </c>
      <c r="O155" s="135">
        <f>Other!Q16</f>
        <v>0</v>
      </c>
      <c r="P155" s="541">
        <f>D155+E155+F155+N155+O155</f>
        <v>39672</v>
      </c>
      <c r="Q155" s="142">
        <f>Other!R16</f>
        <v>0</v>
      </c>
      <c r="R155" s="143">
        <f>Other!S16</f>
        <v>0</v>
      </c>
      <c r="S155" s="509">
        <f>Other!T40</f>
        <v>0</v>
      </c>
      <c r="T155" s="144">
        <f>Other!U16</f>
        <v>-1214</v>
      </c>
      <c r="U155" s="135">
        <f>SUM(R155:T155)</f>
        <v>-1214</v>
      </c>
      <c r="V155" s="143">
        <f>Other!V16</f>
        <v>0</v>
      </c>
      <c r="W155" s="138">
        <f>Other!W16</f>
        <v>0</v>
      </c>
      <c r="X155" s="138">
        <f>Other!X16</f>
        <v>0</v>
      </c>
      <c r="Y155" s="138">
        <f>Other!Y16</f>
        <v>0</v>
      </c>
      <c r="Z155" s="138">
        <f>Other!Z16</f>
        <v>0</v>
      </c>
      <c r="AA155" s="138">
        <f>Other!AA16</f>
        <v>0</v>
      </c>
      <c r="AB155" s="144">
        <f>Other!AB16</f>
        <v>936</v>
      </c>
      <c r="AC155" s="135">
        <f>SUM(V155:AB155)</f>
        <v>936</v>
      </c>
      <c r="AD155" s="135">
        <f>Other!AC16</f>
        <v>0</v>
      </c>
      <c r="AE155" s="172">
        <f>Q155+U155+AC155+AD155</f>
        <v>-278</v>
      </c>
      <c r="AF155" s="385">
        <f>P155+AE155</f>
        <v>39394</v>
      </c>
    </row>
    <row r="156" spans="1:39" ht="13.5" thickBot="1" x14ac:dyDescent="0.25">
      <c r="A156" s="132"/>
      <c r="B156" s="169"/>
      <c r="C156" s="170"/>
      <c r="D156" s="134"/>
      <c r="E156" s="135"/>
      <c r="F156" s="135"/>
      <c r="G156" s="136"/>
      <c r="H156" s="137"/>
      <c r="I156" s="138"/>
      <c r="J156" s="138"/>
      <c r="K156" s="489"/>
      <c r="L156" s="489"/>
      <c r="M156" s="139"/>
      <c r="N156" s="135"/>
      <c r="O156" s="135"/>
      <c r="P156" s="541"/>
      <c r="Q156" s="173"/>
      <c r="R156" s="174"/>
      <c r="S156" s="529"/>
      <c r="T156" s="175"/>
      <c r="U156" s="177"/>
      <c r="V156" s="174"/>
      <c r="W156" s="176"/>
      <c r="X156" s="176"/>
      <c r="Y156" s="176"/>
      <c r="Z156" s="176"/>
      <c r="AA156" s="176"/>
      <c r="AB156" s="175"/>
      <c r="AC156" s="177"/>
      <c r="AD156" s="177"/>
      <c r="AE156" s="221"/>
      <c r="AF156" s="390"/>
    </row>
    <row r="157" spans="1:39" s="635" customFormat="1" ht="19.5" thickTop="1" thickBot="1" x14ac:dyDescent="0.3">
      <c r="A157" s="55" t="s">
        <v>107</v>
      </c>
      <c r="B157" s="21"/>
      <c r="C157" s="22"/>
      <c r="D157" s="23">
        <f t="shared" ref="D157:AF157" si="24">D111+D131+D149-D153</f>
        <v>7589</v>
      </c>
      <c r="E157" s="24">
        <f t="shared" si="24"/>
        <v>9981</v>
      </c>
      <c r="F157" s="24">
        <f t="shared" si="24"/>
        <v>69481</v>
      </c>
      <c r="G157" s="25">
        <f t="shared" si="24"/>
        <v>2</v>
      </c>
      <c r="H157" s="26">
        <f t="shared" si="24"/>
        <v>0</v>
      </c>
      <c r="I157" s="183">
        <f t="shared" si="24"/>
        <v>10048</v>
      </c>
      <c r="J157" s="183">
        <f t="shared" si="24"/>
        <v>316</v>
      </c>
      <c r="K157" s="493">
        <f t="shared" si="24"/>
        <v>-218</v>
      </c>
      <c r="L157" s="493">
        <f t="shared" si="24"/>
        <v>10</v>
      </c>
      <c r="M157" s="27">
        <f t="shared" si="24"/>
        <v>633</v>
      </c>
      <c r="N157" s="24">
        <f t="shared" si="24"/>
        <v>10791</v>
      </c>
      <c r="O157" s="24">
        <f t="shared" si="24"/>
        <v>160018</v>
      </c>
      <c r="P157" s="28">
        <f t="shared" si="24"/>
        <v>257860</v>
      </c>
      <c r="Q157" s="29">
        <f t="shared" si="24"/>
        <v>308</v>
      </c>
      <c r="R157" s="184">
        <f t="shared" si="24"/>
        <v>1033</v>
      </c>
      <c r="S157" s="513">
        <f t="shared" si="24"/>
        <v>3478</v>
      </c>
      <c r="T157" s="185">
        <f t="shared" si="24"/>
        <v>5878</v>
      </c>
      <c r="U157" s="24">
        <f t="shared" si="24"/>
        <v>10389</v>
      </c>
      <c r="V157" s="184">
        <f t="shared" si="24"/>
        <v>0</v>
      </c>
      <c r="W157" s="183">
        <f t="shared" si="24"/>
        <v>0</v>
      </c>
      <c r="X157" s="183">
        <f t="shared" si="24"/>
        <v>0</v>
      </c>
      <c r="Y157" s="183">
        <f t="shared" si="24"/>
        <v>0</v>
      </c>
      <c r="Z157" s="183">
        <f t="shared" si="24"/>
        <v>0</v>
      </c>
      <c r="AA157" s="183">
        <f t="shared" si="24"/>
        <v>0</v>
      </c>
      <c r="AB157" s="185">
        <f t="shared" si="24"/>
        <v>-2278</v>
      </c>
      <c r="AC157" s="24">
        <f t="shared" si="24"/>
        <v>-2278</v>
      </c>
      <c r="AD157" s="24">
        <f t="shared" si="24"/>
        <v>-144</v>
      </c>
      <c r="AE157" s="186">
        <f t="shared" si="24"/>
        <v>8275</v>
      </c>
      <c r="AF157" s="387">
        <f t="shared" si="24"/>
        <v>266135</v>
      </c>
      <c r="AG157" s="648"/>
      <c r="AH157" s="30">
        <f>AF157-(P157+AE157)</f>
        <v>0</v>
      </c>
    </row>
    <row r="158" spans="1:39" ht="13.5" thickTop="1" x14ac:dyDescent="0.2">
      <c r="A158" s="187"/>
      <c r="B158" s="272"/>
      <c r="C158" s="273"/>
      <c r="D158" s="274"/>
      <c r="E158" s="191"/>
      <c r="F158" s="275"/>
      <c r="G158" s="276"/>
      <c r="H158" s="277"/>
      <c r="I158" s="278"/>
      <c r="J158" s="278"/>
      <c r="K158" s="499"/>
      <c r="L158" s="499"/>
      <c r="M158" s="279"/>
      <c r="N158" s="275"/>
      <c r="O158" s="275"/>
      <c r="P158" s="565"/>
      <c r="Q158" s="282"/>
      <c r="R158" s="283"/>
      <c r="S158" s="518"/>
      <c r="T158" s="284"/>
      <c r="U158" s="275"/>
      <c r="V158" s="283"/>
      <c r="W158" s="278"/>
      <c r="X158" s="278"/>
      <c r="Y158" s="278"/>
      <c r="Z158" s="278"/>
      <c r="AA158" s="278"/>
      <c r="AB158" s="284"/>
      <c r="AC158" s="275"/>
      <c r="AD158" s="275"/>
      <c r="AE158" s="285"/>
      <c r="AF158" s="393"/>
    </row>
    <row r="159" spans="1:39" ht="18" x14ac:dyDescent="0.25">
      <c r="A159" s="749" t="s">
        <v>149</v>
      </c>
      <c r="B159" s="104"/>
      <c r="C159" s="105"/>
      <c r="D159" s="286"/>
      <c r="E159" s="120"/>
      <c r="F159" s="287"/>
      <c r="G159" s="288"/>
      <c r="H159" s="289"/>
      <c r="I159" s="290"/>
      <c r="J159" s="290"/>
      <c r="K159" s="500"/>
      <c r="L159" s="500"/>
      <c r="M159" s="291"/>
      <c r="N159" s="287"/>
      <c r="O159" s="287"/>
      <c r="P159" s="566"/>
      <c r="Q159" s="294"/>
      <c r="R159" s="295"/>
      <c r="S159" s="519"/>
      <c r="T159" s="296"/>
      <c r="U159" s="287"/>
      <c r="V159" s="295"/>
      <c r="W159" s="290"/>
      <c r="X159" s="290"/>
      <c r="Y159" s="290"/>
      <c r="Z159" s="290"/>
      <c r="AA159" s="290"/>
      <c r="AB159" s="296"/>
      <c r="AC159" s="287"/>
      <c r="AD159" s="287"/>
      <c r="AE159" s="297"/>
      <c r="AF159" s="394"/>
    </row>
    <row r="160" spans="1:39" x14ac:dyDescent="0.2">
      <c r="A160" s="203"/>
      <c r="B160" s="104"/>
      <c r="C160" s="105"/>
      <c r="D160" s="286"/>
      <c r="E160" s="120"/>
      <c r="F160" s="287"/>
      <c r="G160" s="288"/>
      <c r="H160" s="289"/>
      <c r="I160" s="290"/>
      <c r="J160" s="290"/>
      <c r="K160" s="500"/>
      <c r="L160" s="500"/>
      <c r="M160" s="291"/>
      <c r="N160" s="287"/>
      <c r="O160" s="287"/>
      <c r="P160" s="566"/>
      <c r="Q160" s="294"/>
      <c r="R160" s="295"/>
      <c r="S160" s="519"/>
      <c r="T160" s="296"/>
      <c r="U160" s="287"/>
      <c r="V160" s="295"/>
      <c r="W160" s="290"/>
      <c r="X160" s="290"/>
      <c r="Y160" s="290"/>
      <c r="Z160" s="290"/>
      <c r="AA160" s="290"/>
      <c r="AB160" s="296"/>
      <c r="AC160" s="287"/>
      <c r="AD160" s="287"/>
      <c r="AE160" s="297"/>
      <c r="AF160" s="394"/>
    </row>
    <row r="161" spans="1:40" x14ac:dyDescent="0.2">
      <c r="A161" s="54" t="s">
        <v>150</v>
      </c>
      <c r="B161" s="3"/>
      <c r="C161" s="13"/>
      <c r="D161" s="15">
        <f>SUM(D162:D166)</f>
        <v>2968</v>
      </c>
      <c r="E161" s="16">
        <f t="shared" ref="E161:AF161" si="25">SUM(E162:E166)</f>
        <v>7080</v>
      </c>
      <c r="F161" s="16">
        <f t="shared" si="25"/>
        <v>99191</v>
      </c>
      <c r="G161" s="17">
        <f t="shared" si="25"/>
        <v>0</v>
      </c>
      <c r="H161" s="18">
        <f t="shared" si="25"/>
        <v>0</v>
      </c>
      <c r="I161" s="178">
        <f t="shared" si="25"/>
        <v>0</v>
      </c>
      <c r="J161" s="178">
        <f t="shared" si="25"/>
        <v>0</v>
      </c>
      <c r="K161" s="492">
        <f t="shared" si="25"/>
        <v>0</v>
      </c>
      <c r="L161" s="492">
        <f t="shared" si="25"/>
        <v>0</v>
      </c>
      <c r="M161" s="19">
        <f t="shared" si="25"/>
        <v>15237</v>
      </c>
      <c r="N161" s="16">
        <f>SUM(N162:N166)</f>
        <v>15237</v>
      </c>
      <c r="O161" s="16">
        <f t="shared" si="25"/>
        <v>1396</v>
      </c>
      <c r="P161" s="544">
        <f>SUM(P162:P166)</f>
        <v>125872</v>
      </c>
      <c r="Q161" s="20">
        <f t="shared" si="25"/>
        <v>-326</v>
      </c>
      <c r="R161" s="179">
        <f t="shared" si="25"/>
        <v>0</v>
      </c>
      <c r="S161" s="512">
        <f t="shared" si="25"/>
        <v>0</v>
      </c>
      <c r="T161" s="180">
        <f t="shared" si="25"/>
        <v>-274</v>
      </c>
      <c r="U161" s="16">
        <f t="shared" si="25"/>
        <v>-274</v>
      </c>
      <c r="V161" s="179">
        <f t="shared" si="25"/>
        <v>0</v>
      </c>
      <c r="W161" s="178">
        <f t="shared" si="25"/>
        <v>0</v>
      </c>
      <c r="X161" s="178">
        <f t="shared" si="25"/>
        <v>0</v>
      </c>
      <c r="Y161" s="178">
        <f t="shared" si="25"/>
        <v>0</v>
      </c>
      <c r="Z161" s="178">
        <f t="shared" si="25"/>
        <v>0</v>
      </c>
      <c r="AA161" s="178">
        <f t="shared" si="25"/>
        <v>819</v>
      </c>
      <c r="AB161" s="180">
        <f t="shared" si="25"/>
        <v>48</v>
      </c>
      <c r="AC161" s="16">
        <f t="shared" si="25"/>
        <v>867</v>
      </c>
      <c r="AD161" s="16">
        <f t="shared" si="25"/>
        <v>0</v>
      </c>
      <c r="AE161" s="181">
        <f t="shared" si="25"/>
        <v>267</v>
      </c>
      <c r="AF161" s="380">
        <f t="shared" si="25"/>
        <v>126139</v>
      </c>
      <c r="AH161" s="377">
        <f>N161-(G161+H161+I161+J161+K161+L161+M161)</f>
        <v>0</v>
      </c>
      <c r="AI161">
        <f>P161-(D161+E161+F161+N161+O161)</f>
        <v>0</v>
      </c>
      <c r="AJ161">
        <f>U161-(R161+S161+T161)</f>
        <v>0</v>
      </c>
      <c r="AK161">
        <f>AC161-(V161+W161+X161+Y161+Z161+AA161+AB161)</f>
        <v>0</v>
      </c>
      <c r="AL161">
        <f>AE161-(Q161+U161+AC161+AD161)</f>
        <v>0</v>
      </c>
      <c r="AM161">
        <f>AF161-(P161+AE161)</f>
        <v>0</v>
      </c>
    </row>
    <row r="162" spans="1:40" s="638" customFormat="1" ht="11.25" x14ac:dyDescent="0.2">
      <c r="A162" s="269" t="s">
        <v>151</v>
      </c>
      <c r="B162" s="298"/>
      <c r="C162" s="270"/>
      <c r="D162" s="134">
        <f>Other!G56</f>
        <v>0</v>
      </c>
      <c r="E162" s="135">
        <f>Other!H56</f>
        <v>1542</v>
      </c>
      <c r="F162" s="135">
        <f>Other!I56</f>
        <v>68514</v>
      </c>
      <c r="G162" s="136">
        <f>Other!J56</f>
        <v>0</v>
      </c>
      <c r="H162" s="137">
        <f>Other!K56</f>
        <v>0</v>
      </c>
      <c r="I162" s="138">
        <f>Other!L56</f>
        <v>0</v>
      </c>
      <c r="J162" s="138">
        <f>Other!M56</f>
        <v>0</v>
      </c>
      <c r="K162" s="489">
        <f>Other!N56</f>
        <v>0</v>
      </c>
      <c r="L162" s="489">
        <f>Other!O56</f>
        <v>0</v>
      </c>
      <c r="M162" s="139">
        <f>Other!P56</f>
        <v>13884</v>
      </c>
      <c r="N162" s="135">
        <f>SUM(G162:M162)</f>
        <v>13884</v>
      </c>
      <c r="O162" s="135">
        <f>Other!Q56</f>
        <v>372</v>
      </c>
      <c r="P162" s="541">
        <f>D162+E162+F162+N162+O162</f>
        <v>84312</v>
      </c>
      <c r="Q162" s="142">
        <f>Other!R56</f>
        <v>-292</v>
      </c>
      <c r="R162" s="143">
        <f>Other!S56</f>
        <v>0</v>
      </c>
      <c r="S162" s="509">
        <f>Other!T56</f>
        <v>0</v>
      </c>
      <c r="T162" s="144">
        <f>Other!U56</f>
        <v>-564</v>
      </c>
      <c r="U162" s="135">
        <f>SUM(R162:T162)</f>
        <v>-564</v>
      </c>
      <c r="V162" s="143">
        <f>Other!V56</f>
        <v>0</v>
      </c>
      <c r="W162" s="138">
        <f>Other!W56</f>
        <v>0</v>
      </c>
      <c r="X162" s="138">
        <f>Other!X56</f>
        <v>0</v>
      </c>
      <c r="Y162" s="138">
        <f>Other!Y56</f>
        <v>0</v>
      </c>
      <c r="Z162" s="138">
        <f>Other!Z56</f>
        <v>0</v>
      </c>
      <c r="AA162" s="138">
        <f>Other!AA56</f>
        <v>496</v>
      </c>
      <c r="AB162" s="144">
        <f>Other!AB56</f>
        <v>0</v>
      </c>
      <c r="AC162" s="135">
        <f>SUM(V162:AB162)</f>
        <v>496</v>
      </c>
      <c r="AD162" s="135">
        <f>Other!AC56</f>
        <v>0</v>
      </c>
      <c r="AE162" s="172">
        <f>Q162+U162+AC162+AD162</f>
        <v>-360</v>
      </c>
      <c r="AF162" s="385">
        <f>P162+AE162</f>
        <v>83952</v>
      </c>
      <c r="AH162" s="637"/>
      <c r="AI162" s="637"/>
      <c r="AJ162" s="637"/>
      <c r="AK162" s="637"/>
      <c r="AL162" s="637"/>
      <c r="AM162" s="637"/>
      <c r="AN162" s="637"/>
    </row>
    <row r="163" spans="1:40" s="638" customFormat="1" ht="11.25" x14ac:dyDescent="0.2">
      <c r="A163" s="269" t="s">
        <v>152</v>
      </c>
      <c r="B163" s="298"/>
      <c r="C163" s="270"/>
      <c r="D163" s="134">
        <f>Other!G57</f>
        <v>0</v>
      </c>
      <c r="E163" s="135">
        <f>Other!H57</f>
        <v>56</v>
      </c>
      <c r="F163" s="135">
        <f>Other!I57</f>
        <v>2765</v>
      </c>
      <c r="G163" s="136">
        <f>Other!J57</f>
        <v>0</v>
      </c>
      <c r="H163" s="137">
        <f>Other!K57</f>
        <v>0</v>
      </c>
      <c r="I163" s="138">
        <f>Other!L57</f>
        <v>0</v>
      </c>
      <c r="J163" s="138">
        <f>Other!M57</f>
        <v>0</v>
      </c>
      <c r="K163" s="489">
        <f>Other!N57</f>
        <v>0</v>
      </c>
      <c r="L163" s="489">
        <f>Other!O57</f>
        <v>0</v>
      </c>
      <c r="M163" s="139">
        <f>Other!P57</f>
        <v>556</v>
      </c>
      <c r="N163" s="135">
        <f>SUM(G163:M163)</f>
        <v>556</v>
      </c>
      <c r="O163" s="135">
        <f>Other!Q57</f>
        <v>62</v>
      </c>
      <c r="P163" s="541">
        <f>D163+E163+F163+N163+O163</f>
        <v>3439</v>
      </c>
      <c r="Q163" s="142">
        <f>Other!R57</f>
        <v>6</v>
      </c>
      <c r="R163" s="143">
        <f>Other!S57</f>
        <v>0</v>
      </c>
      <c r="S163" s="509">
        <f>Other!T57</f>
        <v>0</v>
      </c>
      <c r="T163" s="144">
        <f>Other!U57</f>
        <v>0</v>
      </c>
      <c r="U163" s="135">
        <f>SUM(R163:T163)</f>
        <v>0</v>
      </c>
      <c r="V163" s="143">
        <f>Other!V57</f>
        <v>0</v>
      </c>
      <c r="W163" s="138">
        <f>Other!W57</f>
        <v>0</v>
      </c>
      <c r="X163" s="138">
        <f>Other!X57</f>
        <v>0</v>
      </c>
      <c r="Y163" s="138">
        <f>Other!Y57</f>
        <v>0</v>
      </c>
      <c r="Z163" s="138">
        <f>Other!Z57</f>
        <v>0</v>
      </c>
      <c r="AA163" s="138">
        <f>Other!AA57</f>
        <v>0</v>
      </c>
      <c r="AB163" s="144">
        <f>Other!AB57</f>
        <v>0</v>
      </c>
      <c r="AC163" s="135">
        <f>SUM(V163:AB163)</f>
        <v>0</v>
      </c>
      <c r="AD163" s="135">
        <f>Other!AC57</f>
        <v>0</v>
      </c>
      <c r="AE163" s="172">
        <f>Q163+U163+AC163+AD163</f>
        <v>6</v>
      </c>
      <c r="AF163" s="385">
        <f>P163+AE163</f>
        <v>3445</v>
      </c>
      <c r="AH163" s="637"/>
      <c r="AI163" s="637"/>
      <c r="AJ163" s="637"/>
      <c r="AK163" s="637"/>
      <c r="AL163" s="637"/>
      <c r="AM163" s="637"/>
      <c r="AN163" s="637"/>
    </row>
    <row r="164" spans="1:40" s="638" customFormat="1" ht="11.25" x14ac:dyDescent="0.2">
      <c r="A164" s="269" t="s">
        <v>153</v>
      </c>
      <c r="B164" s="298"/>
      <c r="C164" s="270"/>
      <c r="D164" s="134">
        <f>Other!G58</f>
        <v>2968</v>
      </c>
      <c r="E164" s="135">
        <f>Other!H58</f>
        <v>5423</v>
      </c>
      <c r="F164" s="135">
        <f>Other!I58</f>
        <v>24386</v>
      </c>
      <c r="G164" s="136">
        <f>Other!J58</f>
        <v>0</v>
      </c>
      <c r="H164" s="137">
        <f>Other!K58</f>
        <v>0</v>
      </c>
      <c r="I164" s="138">
        <f>Other!L58</f>
        <v>0</v>
      </c>
      <c r="J164" s="138">
        <f>Other!M58</f>
        <v>0</v>
      </c>
      <c r="K164" s="489">
        <f>Other!N58</f>
        <v>0</v>
      </c>
      <c r="L164" s="489">
        <f>Other!O58</f>
        <v>0</v>
      </c>
      <c r="M164" s="139">
        <f>Other!P58</f>
        <v>45</v>
      </c>
      <c r="N164" s="135">
        <f>SUM(G164:M164)</f>
        <v>45</v>
      </c>
      <c r="O164" s="135">
        <f>Other!Q58</f>
        <v>466</v>
      </c>
      <c r="P164" s="541">
        <f>D164+E164+F164+N164+O164</f>
        <v>33288</v>
      </c>
      <c r="Q164" s="142">
        <f>Other!R58</f>
        <v>104</v>
      </c>
      <c r="R164" s="143">
        <f>Other!S58</f>
        <v>0</v>
      </c>
      <c r="S164" s="509">
        <f>Other!T58</f>
        <v>0</v>
      </c>
      <c r="T164" s="144">
        <f>Other!U58</f>
        <v>0</v>
      </c>
      <c r="U164" s="135">
        <f>SUM(R164:T164)</f>
        <v>0</v>
      </c>
      <c r="V164" s="143">
        <f>Other!V58</f>
        <v>0</v>
      </c>
      <c r="W164" s="138">
        <f>Other!W58</f>
        <v>0</v>
      </c>
      <c r="X164" s="138">
        <f>Other!X58</f>
        <v>0</v>
      </c>
      <c r="Y164" s="138">
        <f>Other!Y58</f>
        <v>0</v>
      </c>
      <c r="Z164" s="138">
        <f>Other!Z58</f>
        <v>0</v>
      </c>
      <c r="AA164" s="138">
        <f>Other!AA58</f>
        <v>0</v>
      </c>
      <c r="AB164" s="144">
        <f>Other!AB58</f>
        <v>0</v>
      </c>
      <c r="AC164" s="135">
        <f>SUM(V164:AB164)</f>
        <v>0</v>
      </c>
      <c r="AD164" s="135">
        <f>Other!AC58</f>
        <v>0</v>
      </c>
      <c r="AE164" s="172">
        <f>Q164+U164+AC164+AD164</f>
        <v>104</v>
      </c>
      <c r="AF164" s="385">
        <f>P164+AE164</f>
        <v>33392</v>
      </c>
      <c r="AH164" s="637"/>
      <c r="AI164" s="637"/>
      <c r="AJ164" s="637"/>
      <c r="AK164" s="637"/>
      <c r="AL164" s="637"/>
      <c r="AM164" s="637"/>
      <c r="AN164" s="637"/>
    </row>
    <row r="165" spans="1:40" s="638" customFormat="1" ht="11.25" x14ac:dyDescent="0.2">
      <c r="A165" s="269" t="s">
        <v>154</v>
      </c>
      <c r="B165" s="298"/>
      <c r="C165" s="270"/>
      <c r="D165" s="134">
        <f>Other!G59</f>
        <v>0</v>
      </c>
      <c r="E165" s="135">
        <f>Other!H59</f>
        <v>40</v>
      </c>
      <c r="F165" s="135">
        <f>Other!I59</f>
        <v>119</v>
      </c>
      <c r="G165" s="136">
        <f>Other!J59</f>
        <v>0</v>
      </c>
      <c r="H165" s="137">
        <f>Other!K59</f>
        <v>0</v>
      </c>
      <c r="I165" s="138">
        <f>Other!L59</f>
        <v>0</v>
      </c>
      <c r="J165" s="138">
        <f>Other!M59</f>
        <v>0</v>
      </c>
      <c r="K165" s="489">
        <f>Other!N59</f>
        <v>0</v>
      </c>
      <c r="L165" s="489">
        <f>Other!O59</f>
        <v>0</v>
      </c>
      <c r="M165" s="139">
        <f>Other!P59</f>
        <v>164</v>
      </c>
      <c r="N165" s="135">
        <f>SUM(G165:M165)</f>
        <v>164</v>
      </c>
      <c r="O165" s="135">
        <f>Other!Q59</f>
        <v>345</v>
      </c>
      <c r="P165" s="541">
        <f>D165+E165+F165+N165+O165</f>
        <v>668</v>
      </c>
      <c r="Q165" s="142">
        <f>Other!R59</f>
        <v>-84</v>
      </c>
      <c r="R165" s="143">
        <f>Other!S59</f>
        <v>0</v>
      </c>
      <c r="S165" s="509">
        <f>Other!T59</f>
        <v>0</v>
      </c>
      <c r="T165" s="144">
        <f>Other!U59</f>
        <v>290</v>
      </c>
      <c r="U165" s="135">
        <f>SUM(R165:T165)</f>
        <v>290</v>
      </c>
      <c r="V165" s="143">
        <f>Other!V59</f>
        <v>0</v>
      </c>
      <c r="W165" s="138">
        <f>Other!W59</f>
        <v>0</v>
      </c>
      <c r="X165" s="138">
        <f>Other!X59</f>
        <v>0</v>
      </c>
      <c r="Y165" s="138">
        <f>Other!Y59</f>
        <v>0</v>
      </c>
      <c r="Z165" s="138">
        <f>Other!Z59</f>
        <v>0</v>
      </c>
      <c r="AA165" s="138">
        <f>Other!AA59</f>
        <v>323</v>
      </c>
      <c r="AB165" s="144">
        <f>Other!AB59</f>
        <v>0</v>
      </c>
      <c r="AC165" s="135">
        <f>SUM(V165:AB165)</f>
        <v>323</v>
      </c>
      <c r="AD165" s="135">
        <f>Other!AC59</f>
        <v>0</v>
      </c>
      <c r="AE165" s="172">
        <f>Q165+U165+AC165+AD165</f>
        <v>529</v>
      </c>
      <c r="AF165" s="385">
        <f>P165+AE165</f>
        <v>1197</v>
      </c>
      <c r="AH165" s="637"/>
      <c r="AI165" s="637"/>
      <c r="AJ165" s="637"/>
      <c r="AK165" s="637"/>
      <c r="AL165" s="637"/>
      <c r="AM165" s="637"/>
      <c r="AN165" s="637"/>
    </row>
    <row r="166" spans="1:40" s="638" customFormat="1" ht="11.25" x14ac:dyDescent="0.2">
      <c r="A166" s="269" t="s">
        <v>155</v>
      </c>
      <c r="B166" s="298"/>
      <c r="C166" s="270"/>
      <c r="D166" s="134">
        <f>Other!G60</f>
        <v>0</v>
      </c>
      <c r="E166" s="135">
        <f>Other!H60</f>
        <v>19</v>
      </c>
      <c r="F166" s="135">
        <f>Other!I60</f>
        <v>3407</v>
      </c>
      <c r="G166" s="136">
        <f>Other!J60</f>
        <v>0</v>
      </c>
      <c r="H166" s="137">
        <f>Other!K60</f>
        <v>0</v>
      </c>
      <c r="I166" s="138">
        <f>Other!L60</f>
        <v>0</v>
      </c>
      <c r="J166" s="138">
        <f>Other!M60</f>
        <v>0</v>
      </c>
      <c r="K166" s="489">
        <f>Other!N60</f>
        <v>0</v>
      </c>
      <c r="L166" s="489">
        <f>Other!O60</f>
        <v>0</v>
      </c>
      <c r="M166" s="139">
        <f>Other!P60</f>
        <v>588</v>
      </c>
      <c r="N166" s="135">
        <f>SUM(G166:M166)</f>
        <v>588</v>
      </c>
      <c r="O166" s="135">
        <f>Other!Q60</f>
        <v>151</v>
      </c>
      <c r="P166" s="541">
        <f>D166+E166+F166+N166+O166</f>
        <v>4165</v>
      </c>
      <c r="Q166" s="142">
        <f>Other!R60</f>
        <v>-60</v>
      </c>
      <c r="R166" s="143">
        <f>Other!S60</f>
        <v>0</v>
      </c>
      <c r="S166" s="509">
        <f>Other!T60</f>
        <v>0</v>
      </c>
      <c r="T166" s="144">
        <f>Other!U60</f>
        <v>0</v>
      </c>
      <c r="U166" s="135">
        <f>SUM(R166:T166)</f>
        <v>0</v>
      </c>
      <c r="V166" s="143">
        <f>Other!V60</f>
        <v>0</v>
      </c>
      <c r="W166" s="138">
        <f>Other!W60</f>
        <v>0</v>
      </c>
      <c r="X166" s="138">
        <f>Other!X60</f>
        <v>0</v>
      </c>
      <c r="Y166" s="138">
        <f>Other!Y60</f>
        <v>0</v>
      </c>
      <c r="Z166" s="138">
        <f>Other!Z60</f>
        <v>0</v>
      </c>
      <c r="AA166" s="138">
        <f>Other!AA60</f>
        <v>0</v>
      </c>
      <c r="AB166" s="144">
        <f>Other!AB60</f>
        <v>48</v>
      </c>
      <c r="AC166" s="135">
        <f>SUM(V166:AB166)</f>
        <v>48</v>
      </c>
      <c r="AD166" s="135">
        <f>Other!AC60</f>
        <v>0</v>
      </c>
      <c r="AE166" s="172">
        <f>Q166+U166+AC166+AD166</f>
        <v>-12</v>
      </c>
      <c r="AF166" s="385">
        <f>P166+AE166</f>
        <v>4153</v>
      </c>
      <c r="AH166" s="637"/>
      <c r="AI166" s="637"/>
      <c r="AJ166" s="637"/>
      <c r="AK166" s="637"/>
      <c r="AL166" s="637"/>
      <c r="AM166" s="637"/>
      <c r="AN166" s="637"/>
    </row>
    <row r="167" spans="1:40" x14ac:dyDescent="0.2">
      <c r="A167" s="299"/>
      <c r="B167" s="104"/>
      <c r="C167" s="105"/>
      <c r="D167" s="300"/>
      <c r="E167" s="301"/>
      <c r="F167" s="301"/>
      <c r="G167" s="302"/>
      <c r="H167" s="303"/>
      <c r="I167" s="304"/>
      <c r="J167" s="304"/>
      <c r="K167" s="489"/>
      <c r="L167" s="489"/>
      <c r="M167" s="305"/>
      <c r="N167" s="301"/>
      <c r="O167" s="301"/>
      <c r="P167" s="545"/>
      <c r="Q167" s="306"/>
      <c r="R167" s="143"/>
      <c r="S167" s="509"/>
      <c r="T167" s="308"/>
      <c r="U167" s="301"/>
      <c r="V167" s="307"/>
      <c r="W167" s="304"/>
      <c r="X167" s="304"/>
      <c r="Y167" s="304"/>
      <c r="Z167" s="304"/>
      <c r="AA167" s="304"/>
      <c r="AB167" s="308"/>
      <c r="AC167" s="301"/>
      <c r="AD167" s="301"/>
      <c r="AE167" s="309"/>
      <c r="AF167" s="381"/>
    </row>
    <row r="168" spans="1:40" x14ac:dyDescent="0.2">
      <c r="A168" s="54" t="s">
        <v>156</v>
      </c>
      <c r="B168" s="3"/>
      <c r="C168" s="13"/>
      <c r="D168" s="15">
        <f>SUM(D169:D173)</f>
        <v>0</v>
      </c>
      <c r="E168" s="16">
        <f t="shared" ref="E168:AF168" si="26">SUM(E169:E173)</f>
        <v>0</v>
      </c>
      <c r="F168" s="16">
        <f t="shared" si="26"/>
        <v>0</v>
      </c>
      <c r="G168" s="17">
        <f t="shared" si="26"/>
        <v>0</v>
      </c>
      <c r="H168" s="18">
        <f t="shared" si="26"/>
        <v>0</v>
      </c>
      <c r="I168" s="178">
        <f t="shared" si="26"/>
        <v>48891</v>
      </c>
      <c r="J168" s="178">
        <f t="shared" si="26"/>
        <v>0</v>
      </c>
      <c r="K168" s="492">
        <f t="shared" si="26"/>
        <v>0</v>
      </c>
      <c r="L168" s="492">
        <f t="shared" si="26"/>
        <v>0</v>
      </c>
      <c r="M168" s="19">
        <f t="shared" si="26"/>
        <v>0</v>
      </c>
      <c r="N168" s="16">
        <f t="shared" si="26"/>
        <v>48891</v>
      </c>
      <c r="O168" s="16">
        <f t="shared" si="26"/>
        <v>43753</v>
      </c>
      <c r="P168" s="544">
        <f t="shared" si="26"/>
        <v>92644</v>
      </c>
      <c r="Q168" s="20">
        <f t="shared" si="26"/>
        <v>0</v>
      </c>
      <c r="R168" s="179">
        <f t="shared" si="26"/>
        <v>0</v>
      </c>
      <c r="S168" s="512">
        <f t="shared" si="26"/>
        <v>0</v>
      </c>
      <c r="T168" s="180">
        <f t="shared" si="26"/>
        <v>0</v>
      </c>
      <c r="U168" s="16">
        <f t="shared" si="26"/>
        <v>0</v>
      </c>
      <c r="V168" s="179">
        <f t="shared" si="26"/>
        <v>0</v>
      </c>
      <c r="W168" s="178">
        <f t="shared" si="26"/>
        <v>0</v>
      </c>
      <c r="X168" s="178">
        <f t="shared" si="26"/>
        <v>0</v>
      </c>
      <c r="Y168" s="178">
        <f t="shared" si="26"/>
        <v>0</v>
      </c>
      <c r="Z168" s="178">
        <f t="shared" si="26"/>
        <v>0</v>
      </c>
      <c r="AA168" s="178">
        <f t="shared" si="26"/>
        <v>0</v>
      </c>
      <c r="AB168" s="180">
        <f t="shared" si="26"/>
        <v>0</v>
      </c>
      <c r="AC168" s="16">
        <f t="shared" si="26"/>
        <v>0</v>
      </c>
      <c r="AD168" s="16">
        <f t="shared" si="26"/>
        <v>87</v>
      </c>
      <c r="AE168" s="181">
        <f t="shared" si="26"/>
        <v>87</v>
      </c>
      <c r="AF168" s="380">
        <f t="shared" si="26"/>
        <v>92731</v>
      </c>
      <c r="AH168" s="377">
        <f>N168-(G168+H168+I168+J168+K168+L168+M168)</f>
        <v>0</v>
      </c>
      <c r="AI168">
        <f>P168-(D168+E168+F168+N168+O168)</f>
        <v>0</v>
      </c>
      <c r="AJ168">
        <f>U168-(R168+S168+T168)</f>
        <v>0</v>
      </c>
      <c r="AK168">
        <f>AC168-(V168+W168+X168+Y168+Z168+AA168+AB168)</f>
        <v>0</v>
      </c>
      <c r="AL168">
        <f>AE168-(Q168+U168+AC168+AD168)</f>
        <v>0</v>
      </c>
      <c r="AM168">
        <f>AF168-(P168+AE168)</f>
        <v>0</v>
      </c>
    </row>
    <row r="169" spans="1:40" s="638" customFormat="1" ht="11.25" x14ac:dyDescent="0.2">
      <c r="A169" s="269" t="s">
        <v>151</v>
      </c>
      <c r="B169" s="298"/>
      <c r="C169" s="270"/>
      <c r="D169" s="134">
        <f>Other!G47</f>
        <v>0</v>
      </c>
      <c r="E169" s="135">
        <f>Other!H47</f>
        <v>0</v>
      </c>
      <c r="F169" s="135">
        <f>Other!I47</f>
        <v>0</v>
      </c>
      <c r="G169" s="136">
        <f>Other!J47</f>
        <v>0</v>
      </c>
      <c r="H169" s="137">
        <f>Other!K47</f>
        <v>0</v>
      </c>
      <c r="I169" s="138">
        <f>Other!L47</f>
        <v>28940</v>
      </c>
      <c r="J169" s="138">
        <f>Other!M47</f>
        <v>0</v>
      </c>
      <c r="K169" s="489">
        <f>Other!N47</f>
        <v>0</v>
      </c>
      <c r="L169" s="489">
        <f>Other!O47</f>
        <v>0</v>
      </c>
      <c r="M169" s="139">
        <f>Other!P47</f>
        <v>0</v>
      </c>
      <c r="N169" s="135">
        <f>SUM(G169:M169)</f>
        <v>28940</v>
      </c>
      <c r="O169" s="135">
        <f>Other!Q47</f>
        <v>30813</v>
      </c>
      <c r="P169" s="541">
        <f>D169+E169+F169+N169+O169</f>
        <v>59753</v>
      </c>
      <c r="Q169" s="142">
        <f>Other!R47</f>
        <v>0</v>
      </c>
      <c r="R169" s="143">
        <f>Other!S47</f>
        <v>0</v>
      </c>
      <c r="S169" s="509">
        <f>Other!T47</f>
        <v>0</v>
      </c>
      <c r="T169" s="144">
        <f>Other!U47</f>
        <v>0</v>
      </c>
      <c r="U169" s="135">
        <f>SUM(R169:T169)</f>
        <v>0</v>
      </c>
      <c r="V169" s="143">
        <f>Other!V47</f>
        <v>0</v>
      </c>
      <c r="W169" s="138">
        <f>Other!W47</f>
        <v>0</v>
      </c>
      <c r="X169" s="138">
        <f>Other!X47</f>
        <v>0</v>
      </c>
      <c r="Y169" s="138">
        <f>Other!Y47</f>
        <v>0</v>
      </c>
      <c r="Z169" s="138">
        <f>Other!Z47</f>
        <v>0</v>
      </c>
      <c r="AA169" s="138">
        <f>Other!AA47</f>
        <v>0</v>
      </c>
      <c r="AB169" s="144">
        <f>Other!AB47</f>
        <v>0</v>
      </c>
      <c r="AC169" s="135">
        <f>SUM(V169:AB169)</f>
        <v>0</v>
      </c>
      <c r="AD169" s="135">
        <f>Other!AC47</f>
        <v>67</v>
      </c>
      <c r="AE169" s="172">
        <f>Q169+U169+AC169+AD169</f>
        <v>67</v>
      </c>
      <c r="AF169" s="385">
        <f>P169+AE169</f>
        <v>59820</v>
      </c>
      <c r="AH169" s="637"/>
      <c r="AI169" s="637"/>
      <c r="AJ169" s="637"/>
      <c r="AK169" s="637"/>
      <c r="AL169" s="637"/>
      <c r="AM169" s="637"/>
      <c r="AN169" s="637"/>
    </row>
    <row r="170" spans="1:40" s="638" customFormat="1" ht="11.25" x14ac:dyDescent="0.2">
      <c r="A170" s="269" t="s">
        <v>152</v>
      </c>
      <c r="B170" s="298"/>
      <c r="C170" s="270"/>
      <c r="D170" s="134">
        <f>Other!G48</f>
        <v>0</v>
      </c>
      <c r="E170" s="135">
        <f>Other!H48</f>
        <v>0</v>
      </c>
      <c r="F170" s="135">
        <f>Other!I48</f>
        <v>0</v>
      </c>
      <c r="G170" s="136">
        <f>Other!J48</f>
        <v>0</v>
      </c>
      <c r="H170" s="137">
        <f>Other!K48</f>
        <v>0</v>
      </c>
      <c r="I170" s="138">
        <f>Other!L48</f>
        <v>597</v>
      </c>
      <c r="J170" s="138">
        <f>Other!M48</f>
        <v>0</v>
      </c>
      <c r="K170" s="489">
        <f>Other!N48</f>
        <v>0</v>
      </c>
      <c r="L170" s="489">
        <f>Other!O48</f>
        <v>0</v>
      </c>
      <c r="M170" s="139">
        <f>Other!P48</f>
        <v>0</v>
      </c>
      <c r="N170" s="135">
        <f>SUM(G170:M170)</f>
        <v>597</v>
      </c>
      <c r="O170" s="135">
        <f>Other!Q48</f>
        <v>3675</v>
      </c>
      <c r="P170" s="541">
        <f>D170+E170+F170+N170+O170</f>
        <v>4272</v>
      </c>
      <c r="Q170" s="142">
        <f>Other!R48</f>
        <v>0</v>
      </c>
      <c r="R170" s="143">
        <f>Other!S48</f>
        <v>0</v>
      </c>
      <c r="S170" s="509">
        <f>Other!T48</f>
        <v>0</v>
      </c>
      <c r="T170" s="144">
        <f>Other!U48</f>
        <v>0</v>
      </c>
      <c r="U170" s="135">
        <f>SUM(R170:T170)</f>
        <v>0</v>
      </c>
      <c r="V170" s="143">
        <f>Other!V48</f>
        <v>0</v>
      </c>
      <c r="W170" s="138">
        <f>Other!W48</f>
        <v>0</v>
      </c>
      <c r="X170" s="138">
        <f>Other!X48</f>
        <v>0</v>
      </c>
      <c r="Y170" s="138">
        <f>Other!Y48</f>
        <v>0</v>
      </c>
      <c r="Z170" s="138">
        <f>Other!Z48</f>
        <v>0</v>
      </c>
      <c r="AA170" s="138">
        <f>Other!AA48</f>
        <v>0</v>
      </c>
      <c r="AB170" s="144">
        <f>Other!AB48</f>
        <v>0</v>
      </c>
      <c r="AC170" s="135">
        <f>SUM(V170:AB170)</f>
        <v>0</v>
      </c>
      <c r="AD170" s="135">
        <f>Other!AC48</f>
        <v>10</v>
      </c>
      <c r="AE170" s="172">
        <f>Q170+U170+AC170+AD170</f>
        <v>10</v>
      </c>
      <c r="AF170" s="385">
        <f>P170+AE170</f>
        <v>4282</v>
      </c>
      <c r="AH170" s="637"/>
      <c r="AI170" s="637"/>
      <c r="AJ170" s="637"/>
      <c r="AK170" s="637"/>
      <c r="AL170" s="637"/>
      <c r="AM170" s="637"/>
      <c r="AN170" s="637"/>
    </row>
    <row r="171" spans="1:40" s="638" customFormat="1" ht="11.25" x14ac:dyDescent="0.2">
      <c r="A171" s="269" t="s">
        <v>153</v>
      </c>
      <c r="B171" s="298"/>
      <c r="C171" s="270"/>
      <c r="D171" s="134">
        <f>Other!G49</f>
        <v>0</v>
      </c>
      <c r="E171" s="135">
        <f>Other!H49</f>
        <v>0</v>
      </c>
      <c r="F171" s="135">
        <f>Other!I49</f>
        <v>0</v>
      </c>
      <c r="G171" s="136">
        <f>Other!J49</f>
        <v>0</v>
      </c>
      <c r="H171" s="137">
        <f>Other!K49</f>
        <v>0</v>
      </c>
      <c r="I171" s="138">
        <f>Other!L49</f>
        <v>9685</v>
      </c>
      <c r="J171" s="138">
        <f>Other!M49</f>
        <v>0</v>
      </c>
      <c r="K171" s="489">
        <f>Other!N49</f>
        <v>0</v>
      </c>
      <c r="L171" s="489">
        <f>Other!O49</f>
        <v>0</v>
      </c>
      <c r="M171" s="139">
        <f>Other!P49</f>
        <v>0</v>
      </c>
      <c r="N171" s="135">
        <f>SUM(G171:M171)</f>
        <v>9685</v>
      </c>
      <c r="O171" s="135">
        <f>Other!Q49</f>
        <v>159</v>
      </c>
      <c r="P171" s="541">
        <f>D171+E171+F171+N171+O171</f>
        <v>9844</v>
      </c>
      <c r="Q171" s="142">
        <f>Other!R49</f>
        <v>0</v>
      </c>
      <c r="R171" s="143">
        <f>Other!S49</f>
        <v>0</v>
      </c>
      <c r="S171" s="509">
        <f>Other!T49</f>
        <v>0</v>
      </c>
      <c r="T171" s="144">
        <f>Other!U49</f>
        <v>0</v>
      </c>
      <c r="U171" s="135">
        <f>SUM(R171:T171)</f>
        <v>0</v>
      </c>
      <c r="V171" s="143">
        <f>Other!V49</f>
        <v>0</v>
      </c>
      <c r="W171" s="138">
        <f>Other!W49</f>
        <v>0</v>
      </c>
      <c r="X171" s="138">
        <f>Other!X49</f>
        <v>0</v>
      </c>
      <c r="Y171" s="138">
        <f>Other!Y49</f>
        <v>0</v>
      </c>
      <c r="Z171" s="138">
        <f>Other!Z49</f>
        <v>0</v>
      </c>
      <c r="AA171" s="138">
        <f>Other!AA49</f>
        <v>0</v>
      </c>
      <c r="AB171" s="144">
        <f>Other!AB49</f>
        <v>0</v>
      </c>
      <c r="AC171" s="135">
        <f>SUM(V171:AB171)</f>
        <v>0</v>
      </c>
      <c r="AD171" s="135">
        <f>Other!AC49</f>
        <v>-9</v>
      </c>
      <c r="AE171" s="172">
        <f>Q171+U171+AC171+AD171</f>
        <v>-9</v>
      </c>
      <c r="AF171" s="385">
        <f>P171+AE171</f>
        <v>9835</v>
      </c>
      <c r="AH171" s="637"/>
      <c r="AI171" s="637"/>
      <c r="AJ171" s="637"/>
      <c r="AK171" s="637"/>
      <c r="AL171" s="637"/>
      <c r="AM171" s="637"/>
      <c r="AN171" s="637"/>
    </row>
    <row r="172" spans="1:40" s="638" customFormat="1" ht="11.25" x14ac:dyDescent="0.2">
      <c r="A172" s="269" t="s">
        <v>154</v>
      </c>
      <c r="B172" s="298"/>
      <c r="C172" s="270"/>
      <c r="D172" s="134">
        <f>Other!G50</f>
        <v>0</v>
      </c>
      <c r="E172" s="135">
        <f>Other!H50</f>
        <v>0</v>
      </c>
      <c r="F172" s="135">
        <f>Other!I50</f>
        <v>0</v>
      </c>
      <c r="G172" s="136">
        <f>Other!J50</f>
        <v>0</v>
      </c>
      <c r="H172" s="137">
        <f>Other!K50</f>
        <v>0</v>
      </c>
      <c r="I172" s="138">
        <f>Other!L50</f>
        <v>8950</v>
      </c>
      <c r="J172" s="138">
        <f>Other!M50</f>
        <v>0</v>
      </c>
      <c r="K172" s="489">
        <f>Other!N50</f>
        <v>0</v>
      </c>
      <c r="L172" s="489">
        <f>Other!O50</f>
        <v>0</v>
      </c>
      <c r="M172" s="139">
        <f>Other!P50</f>
        <v>0</v>
      </c>
      <c r="N172" s="135">
        <f>SUM(G172:M172)</f>
        <v>8950</v>
      </c>
      <c r="O172" s="135">
        <f>Other!Q50</f>
        <v>9051</v>
      </c>
      <c r="P172" s="541">
        <f>D172+E172+F172+N172+O172</f>
        <v>18001</v>
      </c>
      <c r="Q172" s="142">
        <f>Other!R50</f>
        <v>0</v>
      </c>
      <c r="R172" s="143">
        <f>Other!S50</f>
        <v>0</v>
      </c>
      <c r="S172" s="509">
        <f>Other!T50</f>
        <v>0</v>
      </c>
      <c r="T172" s="144">
        <f>Other!U50</f>
        <v>0</v>
      </c>
      <c r="U172" s="135">
        <f>SUM(R172:T172)</f>
        <v>0</v>
      </c>
      <c r="V172" s="143">
        <f>Other!V50</f>
        <v>0</v>
      </c>
      <c r="W172" s="138">
        <f>Other!W50</f>
        <v>0</v>
      </c>
      <c r="X172" s="138">
        <f>Other!X50</f>
        <v>0</v>
      </c>
      <c r="Y172" s="138">
        <f>Other!Y50</f>
        <v>0</v>
      </c>
      <c r="Z172" s="138">
        <f>Other!Z50</f>
        <v>0</v>
      </c>
      <c r="AA172" s="138">
        <f>Other!AA50</f>
        <v>0</v>
      </c>
      <c r="AB172" s="144">
        <f>Other!AB50</f>
        <v>0</v>
      </c>
      <c r="AC172" s="135">
        <f>SUM(V172:AB172)</f>
        <v>0</v>
      </c>
      <c r="AD172" s="135">
        <f>Other!AC50</f>
        <v>19</v>
      </c>
      <c r="AE172" s="172">
        <f>Q172+U172+AC172+AD172</f>
        <v>19</v>
      </c>
      <c r="AF172" s="385">
        <f>P172+AE172</f>
        <v>18020</v>
      </c>
      <c r="AH172" s="637"/>
      <c r="AI172" s="637"/>
      <c r="AJ172" s="637"/>
      <c r="AK172" s="637"/>
      <c r="AL172" s="637"/>
      <c r="AM172" s="637"/>
      <c r="AN172" s="637"/>
    </row>
    <row r="173" spans="1:40" s="638" customFormat="1" ht="11.25" x14ac:dyDescent="0.2">
      <c r="A173" s="269" t="s">
        <v>155</v>
      </c>
      <c r="B173" s="298"/>
      <c r="C173" s="270"/>
      <c r="D173" s="134">
        <f>Other!G51</f>
        <v>0</v>
      </c>
      <c r="E173" s="135">
        <f>Other!H51</f>
        <v>0</v>
      </c>
      <c r="F173" s="135">
        <f>Other!I51</f>
        <v>0</v>
      </c>
      <c r="G173" s="136">
        <f>Other!J51</f>
        <v>0</v>
      </c>
      <c r="H173" s="137">
        <f>Other!K51</f>
        <v>0</v>
      </c>
      <c r="I173" s="138">
        <f>Other!L51</f>
        <v>719</v>
      </c>
      <c r="J173" s="138">
        <f>Other!M51</f>
        <v>0</v>
      </c>
      <c r="K173" s="489">
        <f>Other!N51</f>
        <v>0</v>
      </c>
      <c r="L173" s="489">
        <f>Other!O51</f>
        <v>0</v>
      </c>
      <c r="M173" s="139">
        <f>Other!P51</f>
        <v>0</v>
      </c>
      <c r="N173" s="135">
        <f>SUM(G173:M173)</f>
        <v>719</v>
      </c>
      <c r="O173" s="135">
        <f>Other!Q51</f>
        <v>55</v>
      </c>
      <c r="P173" s="541">
        <f>D173+E173+F173+N173+O173</f>
        <v>774</v>
      </c>
      <c r="Q173" s="142">
        <f>Other!R51</f>
        <v>0</v>
      </c>
      <c r="R173" s="143">
        <f>Other!S51</f>
        <v>0</v>
      </c>
      <c r="S173" s="509">
        <f>Other!T51</f>
        <v>0</v>
      </c>
      <c r="T173" s="144">
        <f>Other!U51</f>
        <v>0</v>
      </c>
      <c r="U173" s="135">
        <f>SUM(R173:T173)</f>
        <v>0</v>
      </c>
      <c r="V173" s="143">
        <f>Other!V51</f>
        <v>0</v>
      </c>
      <c r="W173" s="138">
        <f>Other!W51</f>
        <v>0</v>
      </c>
      <c r="X173" s="138">
        <f>Other!X51</f>
        <v>0</v>
      </c>
      <c r="Y173" s="138">
        <f>Other!Y51</f>
        <v>0</v>
      </c>
      <c r="Z173" s="138">
        <f>Other!Z51</f>
        <v>0</v>
      </c>
      <c r="AA173" s="138">
        <f>Other!AA51</f>
        <v>0</v>
      </c>
      <c r="AB173" s="144">
        <f>Other!AB51</f>
        <v>0</v>
      </c>
      <c r="AC173" s="135">
        <f>SUM(V173:AB173)</f>
        <v>0</v>
      </c>
      <c r="AD173" s="135">
        <f>Other!AC51</f>
        <v>0</v>
      </c>
      <c r="AE173" s="172">
        <f>Q173+U173+AC173+AD173</f>
        <v>0</v>
      </c>
      <c r="AF173" s="385">
        <f>P173+AE173</f>
        <v>774</v>
      </c>
      <c r="AH173" s="637"/>
      <c r="AI173" s="637"/>
      <c r="AJ173" s="637"/>
      <c r="AK173" s="637"/>
      <c r="AL173" s="637"/>
      <c r="AM173" s="637"/>
      <c r="AN173" s="637"/>
    </row>
    <row r="174" spans="1:40" x14ac:dyDescent="0.2">
      <c r="A174" s="96"/>
      <c r="B174" s="104"/>
      <c r="C174" s="105"/>
      <c r="D174" s="300"/>
      <c r="E174" s="301"/>
      <c r="F174" s="301"/>
      <c r="G174" s="302"/>
      <c r="H174" s="303"/>
      <c r="I174" s="304"/>
      <c r="J174" s="304"/>
      <c r="K174" s="489"/>
      <c r="L174" s="489"/>
      <c r="M174" s="305"/>
      <c r="N174" s="301"/>
      <c r="O174" s="301"/>
      <c r="P174" s="545"/>
      <c r="Q174" s="306"/>
      <c r="R174" s="143"/>
      <c r="S174" s="509"/>
      <c r="T174" s="308"/>
      <c r="U174" s="301"/>
      <c r="V174" s="307"/>
      <c r="W174" s="304"/>
      <c r="X174" s="304"/>
      <c r="Y174" s="304"/>
      <c r="Z174" s="304"/>
      <c r="AA174" s="304"/>
      <c r="AB174" s="308"/>
      <c r="AC174" s="301"/>
      <c r="AD174" s="301"/>
      <c r="AE174" s="309"/>
      <c r="AF174" s="381"/>
    </row>
    <row r="175" spans="1:40" x14ac:dyDescent="0.2">
      <c r="A175" s="54" t="s">
        <v>157</v>
      </c>
      <c r="B175" s="3"/>
      <c r="C175" s="13"/>
      <c r="D175" s="15">
        <f>Other!G46</f>
        <v>0</v>
      </c>
      <c r="E175" s="16">
        <f>Other!H46</f>
        <v>0</v>
      </c>
      <c r="F175" s="16">
        <f>Other!I46</f>
        <v>0</v>
      </c>
      <c r="G175" s="17">
        <f>Other!J46</f>
        <v>0</v>
      </c>
      <c r="H175" s="18">
        <f>Other!K46</f>
        <v>0</v>
      </c>
      <c r="I175" s="178">
        <f>Other!L46</f>
        <v>3289</v>
      </c>
      <c r="J175" s="178">
        <f>Other!M46</f>
        <v>0</v>
      </c>
      <c r="K175" s="492">
        <f>Other!N46</f>
        <v>0</v>
      </c>
      <c r="L175" s="492">
        <f>Other!O46</f>
        <v>0</v>
      </c>
      <c r="M175" s="19">
        <f>Other!P46</f>
        <v>0</v>
      </c>
      <c r="N175" s="16">
        <f>SUM(G175:M175)</f>
        <v>3289</v>
      </c>
      <c r="O175" s="16">
        <f>Other!Q46</f>
        <v>8739</v>
      </c>
      <c r="P175" s="544">
        <f>D175+E175+F175+N175+O175</f>
        <v>12028</v>
      </c>
      <c r="Q175" s="20">
        <f>Other!R46</f>
        <v>0</v>
      </c>
      <c r="R175" s="179">
        <f>Other!S46</f>
        <v>0</v>
      </c>
      <c r="S175" s="512">
        <f>Other!T46</f>
        <v>0</v>
      </c>
      <c r="T175" s="180">
        <f>Other!U46</f>
        <v>0</v>
      </c>
      <c r="U175" s="16">
        <f>SUM(R175:T175)</f>
        <v>0</v>
      </c>
      <c r="V175" s="179">
        <f>Other!V46</f>
        <v>0</v>
      </c>
      <c r="W175" s="178">
        <f>Other!W46</f>
        <v>0</v>
      </c>
      <c r="X175" s="178">
        <f>Other!X46</f>
        <v>0</v>
      </c>
      <c r="Y175" s="178">
        <f>Other!Y46</f>
        <v>0</v>
      </c>
      <c r="Z175" s="178">
        <f>Other!Z46</f>
        <v>0</v>
      </c>
      <c r="AA175" s="178">
        <f>Other!AA46</f>
        <v>0</v>
      </c>
      <c r="AB175" s="180">
        <f>Other!AB46</f>
        <v>0</v>
      </c>
      <c r="AC175" s="16">
        <f>SUM(V175:AB175)</f>
        <v>0</v>
      </c>
      <c r="AD175" s="16">
        <f>Other!AC46</f>
        <v>23</v>
      </c>
      <c r="AE175" s="181">
        <f>Q175+U175+AC175+AD175</f>
        <v>23</v>
      </c>
      <c r="AF175" s="380">
        <f>P175+AE175</f>
        <v>12051</v>
      </c>
    </row>
    <row r="176" spans="1:40" x14ac:dyDescent="0.2">
      <c r="A176" s="103"/>
      <c r="B176" s="104"/>
      <c r="C176" s="170"/>
      <c r="D176" s="300"/>
      <c r="E176" s="301"/>
      <c r="F176" s="301"/>
      <c r="G176" s="302"/>
      <c r="H176" s="303"/>
      <c r="I176" s="304"/>
      <c r="J176" s="304"/>
      <c r="K176" s="501"/>
      <c r="L176" s="501"/>
      <c r="M176" s="305"/>
      <c r="N176" s="301"/>
      <c r="O176" s="301"/>
      <c r="P176" s="545"/>
      <c r="Q176" s="306"/>
      <c r="R176" s="307"/>
      <c r="S176" s="520"/>
      <c r="T176" s="308"/>
      <c r="U176" s="301"/>
      <c r="V176" s="307"/>
      <c r="W176" s="304"/>
      <c r="X176" s="304"/>
      <c r="Y176" s="304"/>
      <c r="Z176" s="304"/>
      <c r="AA176" s="304"/>
      <c r="AB176" s="308"/>
      <c r="AC176" s="301"/>
      <c r="AD176" s="301"/>
      <c r="AE176" s="309"/>
      <c r="AF176" s="381"/>
    </row>
    <row r="177" spans="1:34" x14ac:dyDescent="0.2">
      <c r="A177" s="54" t="s">
        <v>158</v>
      </c>
      <c r="B177" s="3"/>
      <c r="C177" s="13"/>
      <c r="D177" s="15">
        <f>Other!G43</f>
        <v>0</v>
      </c>
      <c r="E177" s="16">
        <f>Other!H43</f>
        <v>0</v>
      </c>
      <c r="F177" s="16">
        <f>Other!I43</f>
        <v>0</v>
      </c>
      <c r="G177" s="17">
        <f>Other!J43</f>
        <v>0</v>
      </c>
      <c r="H177" s="18">
        <f>Other!K43</f>
        <v>0</v>
      </c>
      <c r="I177" s="178">
        <f>Other!L43</f>
        <v>0</v>
      </c>
      <c r="J177" s="178">
        <f>Other!M43</f>
        <v>0</v>
      </c>
      <c r="K177" s="492">
        <f>Other!N43</f>
        <v>0</v>
      </c>
      <c r="L177" s="492">
        <f>Insurance!F24</f>
        <v>887</v>
      </c>
      <c r="M177" s="19">
        <f>Other!P43</f>
        <v>0</v>
      </c>
      <c r="N177" s="16">
        <f>SUM(G177:M177)</f>
        <v>887</v>
      </c>
      <c r="O177" s="751">
        <f>Other!Q43-L177</f>
        <v>38156</v>
      </c>
      <c r="P177" s="544">
        <f>D177+E177+F177+N177+O177</f>
        <v>39043</v>
      </c>
      <c r="Q177" s="20">
        <f>Other!R43</f>
        <v>0</v>
      </c>
      <c r="R177" s="179">
        <f>Other!S43</f>
        <v>0</v>
      </c>
      <c r="S177" s="512">
        <f>Other!T43</f>
        <v>0</v>
      </c>
      <c r="T177" s="180">
        <f>Other!U43</f>
        <v>0</v>
      </c>
      <c r="U177" s="16">
        <f>SUM(R177:T177)</f>
        <v>0</v>
      </c>
      <c r="V177" s="179">
        <f>Other!U43</f>
        <v>0</v>
      </c>
      <c r="W177" s="178">
        <f>Other!V43</f>
        <v>0</v>
      </c>
      <c r="X177" s="178">
        <f>Other!W43</f>
        <v>0</v>
      </c>
      <c r="Y177" s="178">
        <f>Other!X43</f>
        <v>0</v>
      </c>
      <c r="Z177" s="178">
        <f>Other!Y43</f>
        <v>0</v>
      </c>
      <c r="AA177" s="178">
        <f>Other!Z43</f>
        <v>0</v>
      </c>
      <c r="AB177" s="180">
        <f>Other!AA43</f>
        <v>0</v>
      </c>
      <c r="AC177" s="16">
        <f>SUM(V177:AB177)</f>
        <v>0</v>
      </c>
      <c r="AD177" s="16">
        <f>Other!AC43</f>
        <v>0</v>
      </c>
      <c r="AE177" s="181">
        <f>Q177+U177+AC177+AD177</f>
        <v>0</v>
      </c>
      <c r="AF177" s="380">
        <f>P177+AE177</f>
        <v>39043</v>
      </c>
    </row>
    <row r="178" spans="1:34" x14ac:dyDescent="0.2">
      <c r="A178" s="103"/>
      <c r="B178" s="104"/>
      <c r="C178" s="170"/>
      <c r="D178" s="300"/>
      <c r="E178" s="301"/>
      <c r="F178" s="301"/>
      <c r="G178" s="302"/>
      <c r="H178" s="303"/>
      <c r="I178" s="304"/>
      <c r="J178" s="304"/>
      <c r="K178" s="501"/>
      <c r="L178" s="501"/>
      <c r="M178" s="305"/>
      <c r="N178" s="301"/>
      <c r="O178" s="301"/>
      <c r="P178" s="545"/>
      <c r="Q178" s="306"/>
      <c r="R178" s="307"/>
      <c r="S178" s="520"/>
      <c r="T178" s="308"/>
      <c r="U178" s="301"/>
      <c r="V178" s="307"/>
      <c r="W178" s="304"/>
      <c r="X178" s="304"/>
      <c r="Y178" s="304"/>
      <c r="Z178" s="304"/>
      <c r="AA178" s="304"/>
      <c r="AB178" s="308"/>
      <c r="AC178" s="301"/>
      <c r="AD178" s="301"/>
      <c r="AE178" s="309"/>
      <c r="AF178" s="381"/>
    </row>
    <row r="179" spans="1:34" x14ac:dyDescent="0.2">
      <c r="A179" s="54" t="s">
        <v>159</v>
      </c>
      <c r="B179" s="3"/>
      <c r="C179" s="13"/>
      <c r="D179" s="15">
        <f>Other!G45</f>
        <v>0</v>
      </c>
      <c r="E179" s="16">
        <f>Other!H45</f>
        <v>3315</v>
      </c>
      <c r="F179" s="16">
        <f>Other!I45</f>
        <v>1179</v>
      </c>
      <c r="G179" s="17">
        <f>Other!J45</f>
        <v>0</v>
      </c>
      <c r="H179" s="18">
        <f>Other!K45</f>
        <v>0</v>
      </c>
      <c r="I179" s="178">
        <f>Other!L45</f>
        <v>0</v>
      </c>
      <c r="J179" s="178">
        <f>Other!M45</f>
        <v>0</v>
      </c>
      <c r="K179" s="492">
        <f>Other!N45</f>
        <v>0</v>
      </c>
      <c r="L179" s="492">
        <f>Other!O45</f>
        <v>0</v>
      </c>
      <c r="M179" s="19">
        <f>Other!P45</f>
        <v>0</v>
      </c>
      <c r="N179" s="16">
        <f>SUM(G179:M179)</f>
        <v>0</v>
      </c>
      <c r="O179" s="16">
        <f>Other!Q45</f>
        <v>9</v>
      </c>
      <c r="P179" s="544">
        <f>D179+E179+F179+N179+O179</f>
        <v>4503</v>
      </c>
      <c r="Q179" s="20">
        <f>Other!R45</f>
        <v>-684</v>
      </c>
      <c r="R179" s="179">
        <f>Other!S45</f>
        <v>0</v>
      </c>
      <c r="S179" s="512">
        <f>Other!T45</f>
        <v>0</v>
      </c>
      <c r="T179" s="180">
        <f>Other!U45</f>
        <v>11</v>
      </c>
      <c r="U179" s="16">
        <f>SUM(R179:T179)</f>
        <v>11</v>
      </c>
      <c r="V179" s="179">
        <f>Other!V45</f>
        <v>0</v>
      </c>
      <c r="W179" s="178">
        <f>Other!W45</f>
        <v>0</v>
      </c>
      <c r="X179" s="178">
        <f>Other!X45</f>
        <v>0</v>
      </c>
      <c r="Y179" s="178">
        <f>Other!Y45</f>
        <v>0</v>
      </c>
      <c r="Z179" s="178">
        <f>Other!Z45</f>
        <v>0</v>
      </c>
      <c r="AA179" s="178">
        <f>Other!AA45</f>
        <v>0</v>
      </c>
      <c r="AB179" s="180">
        <f>Other!AB45</f>
        <v>0</v>
      </c>
      <c r="AC179" s="16">
        <f>SUM(V179:AB179)</f>
        <v>0</v>
      </c>
      <c r="AD179" s="16">
        <f>Other!AC45</f>
        <v>-1</v>
      </c>
      <c r="AE179" s="181">
        <f>Q179+U179+AC179+AD179</f>
        <v>-674</v>
      </c>
      <c r="AF179" s="380">
        <f>P179+AE179</f>
        <v>3829</v>
      </c>
    </row>
    <row r="180" spans="1:34" ht="13.5" thickBot="1" x14ac:dyDescent="0.25">
      <c r="A180" s="103"/>
      <c r="B180" s="104"/>
      <c r="C180" s="105"/>
      <c r="D180" s="300"/>
      <c r="E180" s="301"/>
      <c r="F180" s="301"/>
      <c r="G180" s="302"/>
      <c r="H180" s="303"/>
      <c r="I180" s="304"/>
      <c r="J180" s="304"/>
      <c r="K180" s="501"/>
      <c r="L180" s="501"/>
      <c r="M180" s="305"/>
      <c r="N180" s="301"/>
      <c r="O180" s="301"/>
      <c r="P180" s="545"/>
      <c r="Q180" s="306"/>
      <c r="R180" s="307"/>
      <c r="S180" s="520"/>
      <c r="T180" s="308"/>
      <c r="U180" s="301"/>
      <c r="V180" s="307"/>
      <c r="W180" s="304"/>
      <c r="X180" s="304"/>
      <c r="Y180" s="304"/>
      <c r="Z180" s="304"/>
      <c r="AA180" s="304"/>
      <c r="AB180" s="308"/>
      <c r="AC180" s="301"/>
      <c r="AD180" s="301"/>
      <c r="AE180" s="309"/>
      <c r="AF180" s="381"/>
    </row>
    <row r="181" spans="1:34" s="635" customFormat="1" ht="19.5" thickTop="1" thickBot="1" x14ac:dyDescent="0.3">
      <c r="A181" s="55" t="s">
        <v>107</v>
      </c>
      <c r="B181" s="21"/>
      <c r="C181" s="35"/>
      <c r="D181" s="23">
        <f t="shared" ref="D181:AF181" si="27">D161+D168+D175+D177-D179</f>
        <v>2968</v>
      </c>
      <c r="E181" s="24">
        <f t="shared" si="27"/>
        <v>3765</v>
      </c>
      <c r="F181" s="24">
        <f t="shared" si="27"/>
        <v>98012</v>
      </c>
      <c r="G181" s="25">
        <f t="shared" si="27"/>
        <v>0</v>
      </c>
      <c r="H181" s="26">
        <f t="shared" si="27"/>
        <v>0</v>
      </c>
      <c r="I181" s="183">
        <f t="shared" si="27"/>
        <v>52180</v>
      </c>
      <c r="J181" s="183">
        <f t="shared" si="27"/>
        <v>0</v>
      </c>
      <c r="K181" s="493">
        <f t="shared" si="27"/>
        <v>0</v>
      </c>
      <c r="L181" s="493">
        <f t="shared" si="27"/>
        <v>887</v>
      </c>
      <c r="M181" s="27">
        <f t="shared" si="27"/>
        <v>15237</v>
      </c>
      <c r="N181" s="24">
        <f t="shared" si="27"/>
        <v>68304</v>
      </c>
      <c r="O181" s="24">
        <f t="shared" si="27"/>
        <v>92035</v>
      </c>
      <c r="P181" s="28">
        <f t="shared" si="27"/>
        <v>265084</v>
      </c>
      <c r="Q181" s="29">
        <f t="shared" si="27"/>
        <v>358</v>
      </c>
      <c r="R181" s="184">
        <f t="shared" si="27"/>
        <v>0</v>
      </c>
      <c r="S181" s="513">
        <f t="shared" si="27"/>
        <v>0</v>
      </c>
      <c r="T181" s="185">
        <f t="shared" si="27"/>
        <v>-285</v>
      </c>
      <c r="U181" s="24">
        <f t="shared" si="27"/>
        <v>-285</v>
      </c>
      <c r="V181" s="184">
        <f t="shared" si="27"/>
        <v>0</v>
      </c>
      <c r="W181" s="183">
        <f t="shared" si="27"/>
        <v>0</v>
      </c>
      <c r="X181" s="183">
        <f t="shared" si="27"/>
        <v>0</v>
      </c>
      <c r="Y181" s="183">
        <f t="shared" si="27"/>
        <v>0</v>
      </c>
      <c r="Z181" s="183">
        <f t="shared" si="27"/>
        <v>0</v>
      </c>
      <c r="AA181" s="183">
        <f t="shared" si="27"/>
        <v>819</v>
      </c>
      <c r="AB181" s="185">
        <f t="shared" si="27"/>
        <v>48</v>
      </c>
      <c r="AC181" s="24">
        <f t="shared" si="27"/>
        <v>867</v>
      </c>
      <c r="AD181" s="24">
        <f t="shared" si="27"/>
        <v>111</v>
      </c>
      <c r="AE181" s="186">
        <f t="shared" si="27"/>
        <v>1051</v>
      </c>
      <c r="AF181" s="387">
        <f t="shared" si="27"/>
        <v>266135</v>
      </c>
      <c r="AG181" s="631"/>
      <c r="AH181" s="636">
        <f>AF181-(P181+AE181)</f>
        <v>0</v>
      </c>
    </row>
    <row r="182" spans="1:34" ht="13.5" thickTop="1" x14ac:dyDescent="0.2">
      <c r="A182" s="187"/>
      <c r="B182" s="310"/>
      <c r="C182" s="311"/>
      <c r="D182" s="190"/>
      <c r="E182" s="191"/>
      <c r="F182" s="191"/>
      <c r="G182" s="192"/>
      <c r="H182" s="193"/>
      <c r="I182" s="194"/>
      <c r="J182" s="194"/>
      <c r="K182" s="494"/>
      <c r="L182" s="494"/>
      <c r="M182" s="195"/>
      <c r="N182" s="191"/>
      <c r="O182" s="191"/>
      <c r="P182" s="538"/>
      <c r="Q182" s="196"/>
      <c r="R182" s="197"/>
      <c r="S182" s="530"/>
      <c r="T182" s="198"/>
      <c r="U182" s="199"/>
      <c r="V182" s="197"/>
      <c r="W182" s="200"/>
      <c r="X182" s="200"/>
      <c r="Y182" s="200"/>
      <c r="Z182" s="200"/>
      <c r="AA182" s="200"/>
      <c r="AB182" s="198"/>
      <c r="AC182" s="199"/>
      <c r="AD182" s="199"/>
      <c r="AE182" s="201"/>
      <c r="AF182" s="393"/>
    </row>
    <row r="183" spans="1:34" ht="18" x14ac:dyDescent="0.25">
      <c r="A183" s="750" t="s">
        <v>160</v>
      </c>
      <c r="B183" s="313"/>
      <c r="C183" s="314"/>
      <c r="D183" s="119"/>
      <c r="E183" s="120"/>
      <c r="F183" s="120"/>
      <c r="G183" s="121"/>
      <c r="H183" s="122"/>
      <c r="I183" s="123"/>
      <c r="J183" s="123"/>
      <c r="K183" s="488"/>
      <c r="L183" s="488"/>
      <c r="M183" s="124"/>
      <c r="N183" s="120"/>
      <c r="O183" s="120"/>
      <c r="P183" s="539"/>
      <c r="Q183" s="125"/>
      <c r="R183" s="126"/>
      <c r="S183" s="528"/>
      <c r="T183" s="127"/>
      <c r="U183" s="128"/>
      <c r="V183" s="126"/>
      <c r="W183" s="202"/>
      <c r="X183" s="202"/>
      <c r="Y183" s="202"/>
      <c r="Z183" s="202"/>
      <c r="AA183" s="202"/>
      <c r="AB183" s="127"/>
      <c r="AC183" s="128"/>
      <c r="AD183" s="128"/>
      <c r="AE183" s="182"/>
      <c r="AF183" s="394"/>
    </row>
    <row r="184" spans="1:34" x14ac:dyDescent="0.2">
      <c r="A184" s="203"/>
      <c r="B184" s="313"/>
      <c r="C184" s="314"/>
      <c r="D184" s="119"/>
      <c r="E184" s="120"/>
      <c r="F184" s="120"/>
      <c r="G184" s="121"/>
      <c r="H184" s="122"/>
      <c r="I184" s="123"/>
      <c r="J184" s="123"/>
      <c r="K184" s="488"/>
      <c r="L184" s="488"/>
      <c r="M184" s="124"/>
      <c r="N184" s="120"/>
      <c r="O184" s="120"/>
      <c r="P184" s="539"/>
      <c r="Q184" s="125"/>
      <c r="R184" s="126"/>
      <c r="S184" s="528"/>
      <c r="T184" s="127"/>
      <c r="U184" s="128"/>
      <c r="V184" s="126"/>
      <c r="W184" s="202"/>
      <c r="X184" s="202"/>
      <c r="Y184" s="202"/>
      <c r="Z184" s="202"/>
      <c r="AA184" s="202"/>
      <c r="AB184" s="127"/>
      <c r="AC184" s="128"/>
      <c r="AD184" s="128"/>
      <c r="AE184" s="182"/>
      <c r="AF184" s="394"/>
    </row>
    <row r="185" spans="1:34" s="639" customFormat="1" x14ac:dyDescent="0.2">
      <c r="A185" s="54" t="s">
        <v>161</v>
      </c>
      <c r="B185" s="3"/>
      <c r="C185" s="13"/>
      <c r="D185" s="15">
        <f>Other!G2</f>
        <v>0</v>
      </c>
      <c r="E185" s="16">
        <f>Other!H2</f>
        <v>552</v>
      </c>
      <c r="F185" s="16">
        <f>Other!I2</f>
        <v>0</v>
      </c>
      <c r="G185" s="17">
        <f>Other!J2</f>
        <v>0</v>
      </c>
      <c r="H185" s="18">
        <f>Other!K2</f>
        <v>0</v>
      </c>
      <c r="I185" s="178">
        <f>Other!L2</f>
        <v>0</v>
      </c>
      <c r="J185" s="178">
        <f>Other!M2</f>
        <v>0</v>
      </c>
      <c r="K185" s="492">
        <f>Other!N2</f>
        <v>0</v>
      </c>
      <c r="L185" s="492">
        <f>Other!O2</f>
        <v>0</v>
      </c>
      <c r="M185" s="19">
        <f>Other!P2</f>
        <v>0</v>
      </c>
      <c r="N185" s="16">
        <f>SUM(G185:M185)</f>
        <v>0</v>
      </c>
      <c r="O185" s="16">
        <f>Other!Q2</f>
        <v>0</v>
      </c>
      <c r="P185" s="544">
        <f>D185+E185+F185+N185+O185</f>
        <v>552</v>
      </c>
      <c r="Q185" s="20">
        <f>Other!R2</f>
        <v>0</v>
      </c>
      <c r="R185" s="179">
        <f>Other!S2</f>
        <v>0</v>
      </c>
      <c r="S185" s="512">
        <f>Other!T2</f>
        <v>0</v>
      </c>
      <c r="T185" s="180">
        <f>Other!U2</f>
        <v>0</v>
      </c>
      <c r="U185" s="16">
        <f>SUM(R185:T185)</f>
        <v>0</v>
      </c>
      <c r="V185" s="179">
        <f>Other!V2</f>
        <v>0</v>
      </c>
      <c r="W185" s="178">
        <f>Other!W2</f>
        <v>0</v>
      </c>
      <c r="X185" s="178">
        <f>Other!X2</f>
        <v>0</v>
      </c>
      <c r="Y185" s="178">
        <f>Other!Y2</f>
        <v>0</v>
      </c>
      <c r="Z185" s="178">
        <f>Other!Z2</f>
        <v>0</v>
      </c>
      <c r="AA185" s="178">
        <f>Other!AA2</f>
        <v>0</v>
      </c>
      <c r="AB185" s="180">
        <f>Other!AB2</f>
        <v>0</v>
      </c>
      <c r="AC185" s="16">
        <f>SUM(V185:AB185)</f>
        <v>0</v>
      </c>
      <c r="AD185" s="16">
        <f>Other!AC2</f>
        <v>0</v>
      </c>
      <c r="AE185" s="181">
        <f>Q185+U185+AC185+AD185</f>
        <v>0</v>
      </c>
      <c r="AF185" s="380">
        <f>P185+AE185</f>
        <v>552</v>
      </c>
    </row>
    <row r="186" spans="1:34" s="639" customFormat="1" x14ac:dyDescent="0.2">
      <c r="A186" s="103"/>
      <c r="B186" s="104"/>
      <c r="C186" s="170"/>
      <c r="D186" s="300"/>
      <c r="E186" s="301"/>
      <c r="F186" s="301"/>
      <c r="G186" s="302"/>
      <c r="H186" s="303"/>
      <c r="I186" s="304"/>
      <c r="J186" s="304"/>
      <c r="K186" s="501"/>
      <c r="L186" s="501"/>
      <c r="M186" s="305"/>
      <c r="N186" s="301"/>
      <c r="O186" s="301"/>
      <c r="P186" s="545"/>
      <c r="Q186" s="306"/>
      <c r="R186" s="307"/>
      <c r="S186" s="520"/>
      <c r="T186" s="308"/>
      <c r="U186" s="301"/>
      <c r="V186" s="307"/>
      <c r="W186" s="304"/>
      <c r="X186" s="304"/>
      <c r="Y186" s="304"/>
      <c r="Z186" s="304"/>
      <c r="AA186" s="304"/>
      <c r="AB186" s="308"/>
      <c r="AC186" s="301"/>
      <c r="AD186" s="301"/>
      <c r="AE186" s="309"/>
      <c r="AF186" s="381"/>
    </row>
    <row r="187" spans="1:34" s="639" customFormat="1" x14ac:dyDescent="0.2">
      <c r="A187" s="54" t="s">
        <v>162</v>
      </c>
      <c r="B187" s="3"/>
      <c r="C187" s="13"/>
      <c r="D187" s="15">
        <f>Other!G3</f>
        <v>0</v>
      </c>
      <c r="E187" s="16">
        <f>Other!H3</f>
        <v>691</v>
      </c>
      <c r="F187" s="16">
        <f>Other!I3</f>
        <v>0</v>
      </c>
      <c r="G187" s="17">
        <f>Other!J3</f>
        <v>0</v>
      </c>
      <c r="H187" s="18">
        <f>Other!K3</f>
        <v>0</v>
      </c>
      <c r="I187" s="178">
        <f>Other!L3</f>
        <v>0</v>
      </c>
      <c r="J187" s="178">
        <f>Other!M3</f>
        <v>0</v>
      </c>
      <c r="K187" s="492">
        <f>Other!N3</f>
        <v>0</v>
      </c>
      <c r="L187" s="492">
        <f>Other!O3</f>
        <v>0</v>
      </c>
      <c r="M187" s="19">
        <f>Other!P3</f>
        <v>0</v>
      </c>
      <c r="N187" s="16">
        <f>SUM(G187:M187)</f>
        <v>0</v>
      </c>
      <c r="O187" s="16">
        <f>Other!Q3</f>
        <v>0</v>
      </c>
      <c r="P187" s="544">
        <f>D187+E187+F187+N187+O187</f>
        <v>691</v>
      </c>
      <c r="Q187" s="20">
        <f>Other!R3</f>
        <v>0</v>
      </c>
      <c r="R187" s="179">
        <f>Other!S3</f>
        <v>0</v>
      </c>
      <c r="S187" s="512">
        <f>Other!T3</f>
        <v>0</v>
      </c>
      <c r="T187" s="180">
        <f>Other!U3</f>
        <v>0</v>
      </c>
      <c r="U187" s="16">
        <f>SUM(R187:T187)</f>
        <v>0</v>
      </c>
      <c r="V187" s="179">
        <f>Other!V3</f>
        <v>0</v>
      </c>
      <c r="W187" s="178">
        <f>Other!W3</f>
        <v>0</v>
      </c>
      <c r="X187" s="178">
        <f>Other!X3</f>
        <v>0</v>
      </c>
      <c r="Y187" s="178">
        <f>Other!Y3</f>
        <v>0</v>
      </c>
      <c r="Z187" s="178">
        <f>Other!Z3</f>
        <v>0</v>
      </c>
      <c r="AA187" s="178">
        <f>Other!AA3</f>
        <v>0</v>
      </c>
      <c r="AB187" s="180">
        <f>Other!AB3</f>
        <v>0</v>
      </c>
      <c r="AC187" s="16">
        <f>SUM(V187:AB187)</f>
        <v>0</v>
      </c>
      <c r="AD187" s="16">
        <f>Other!AC3</f>
        <v>0</v>
      </c>
      <c r="AE187" s="181">
        <f>Q187+U187+AC187+AD187</f>
        <v>0</v>
      </c>
      <c r="AF187" s="380">
        <f>P187+AE187</f>
        <v>691</v>
      </c>
    </row>
    <row r="188" spans="1:34" s="639" customFormat="1" x14ac:dyDescent="0.2">
      <c r="A188" s="103"/>
      <c r="B188" s="104"/>
      <c r="C188" s="170"/>
      <c r="D188" s="300"/>
      <c r="E188" s="301"/>
      <c r="F188" s="301"/>
      <c r="G188" s="302"/>
      <c r="H188" s="303"/>
      <c r="I188" s="304"/>
      <c r="J188" s="304"/>
      <c r="K188" s="501"/>
      <c r="L188" s="501"/>
      <c r="M188" s="305"/>
      <c r="N188" s="301"/>
      <c r="O188" s="301"/>
      <c r="P188" s="545"/>
      <c r="Q188" s="306"/>
      <c r="R188" s="307"/>
      <c r="S188" s="520"/>
      <c r="T188" s="308"/>
      <c r="U188" s="301"/>
      <c r="V188" s="307"/>
      <c r="W188" s="304"/>
      <c r="X188" s="304"/>
      <c r="Y188" s="304"/>
      <c r="Z188" s="304"/>
      <c r="AA188" s="304"/>
      <c r="AB188" s="308"/>
      <c r="AC188" s="301"/>
      <c r="AD188" s="301"/>
      <c r="AE188" s="309"/>
      <c r="AF188" s="381"/>
    </row>
    <row r="189" spans="1:34" s="639" customFormat="1" x14ac:dyDescent="0.2">
      <c r="A189" s="56" t="s">
        <v>163</v>
      </c>
      <c r="B189" s="3"/>
      <c r="C189" s="13"/>
      <c r="D189" s="15">
        <f>Other!G55</f>
        <v>320</v>
      </c>
      <c r="E189" s="16">
        <f>Other!H55</f>
        <v>298</v>
      </c>
      <c r="F189" s="16">
        <f>Other!I55</f>
        <v>0</v>
      </c>
      <c r="G189" s="17">
        <f>Other!J55</f>
        <v>0</v>
      </c>
      <c r="H189" s="18">
        <f>Other!K55</f>
        <v>0</v>
      </c>
      <c r="I189" s="178">
        <f>Other!L55</f>
        <v>0</v>
      </c>
      <c r="J189" s="178">
        <f>Other!M55</f>
        <v>0</v>
      </c>
      <c r="K189" s="492">
        <f>Other!N55</f>
        <v>0</v>
      </c>
      <c r="L189" s="492">
        <f>Other!O55</f>
        <v>0</v>
      </c>
      <c r="M189" s="19">
        <f>Other!P55</f>
        <v>0</v>
      </c>
      <c r="N189" s="16">
        <f>SUM(G189:M189)</f>
        <v>0</v>
      </c>
      <c r="O189" s="16">
        <f>Other!Q55</f>
        <v>0</v>
      </c>
      <c r="P189" s="544">
        <f>D189+E189+F189+N189+O189</f>
        <v>618</v>
      </c>
      <c r="Q189" s="20">
        <f>Other!R55</f>
        <v>0</v>
      </c>
      <c r="R189" s="179">
        <f>Other!S55</f>
        <v>0</v>
      </c>
      <c r="S189" s="512">
        <f>Other!T55</f>
        <v>0</v>
      </c>
      <c r="T189" s="180">
        <f>Other!U55</f>
        <v>0</v>
      </c>
      <c r="U189" s="16">
        <f>SUM(R189:T189)</f>
        <v>0</v>
      </c>
      <c r="V189" s="179">
        <f>Other!V55</f>
        <v>0</v>
      </c>
      <c r="W189" s="178">
        <f>Other!W55</f>
        <v>0</v>
      </c>
      <c r="X189" s="178">
        <f>Other!X55</f>
        <v>0</v>
      </c>
      <c r="Y189" s="178">
        <f>Other!Y55</f>
        <v>0</v>
      </c>
      <c r="Z189" s="178">
        <f>Other!Z55</f>
        <v>0</v>
      </c>
      <c r="AA189" s="178">
        <f>Other!AA55</f>
        <v>0</v>
      </c>
      <c r="AB189" s="180">
        <f>Other!AB55</f>
        <v>0</v>
      </c>
      <c r="AC189" s="16">
        <f>SUM(V189:AB189)</f>
        <v>0</v>
      </c>
      <c r="AD189" s="16">
        <f>Other!AC55</f>
        <v>-1</v>
      </c>
      <c r="AE189" s="181">
        <f>Q189+U189+AC189+AD189</f>
        <v>-1</v>
      </c>
      <c r="AF189" s="380">
        <f>P189+AE189</f>
        <v>617</v>
      </c>
    </row>
    <row r="190" spans="1:34" s="639" customFormat="1" x14ac:dyDescent="0.2">
      <c r="A190" s="315"/>
      <c r="B190" s="104"/>
      <c r="C190" s="170"/>
      <c r="D190" s="300"/>
      <c r="E190" s="301"/>
      <c r="F190" s="301"/>
      <c r="G190" s="302"/>
      <c r="H190" s="303"/>
      <c r="I190" s="304"/>
      <c r="J190" s="304"/>
      <c r="K190" s="501"/>
      <c r="L190" s="501"/>
      <c r="M190" s="305"/>
      <c r="N190" s="301"/>
      <c r="O190" s="301"/>
      <c r="P190" s="545"/>
      <c r="Q190" s="306"/>
      <c r="R190" s="307"/>
      <c r="S190" s="520"/>
      <c r="T190" s="308"/>
      <c r="U190" s="301"/>
      <c r="V190" s="307"/>
      <c r="W190" s="304"/>
      <c r="X190" s="304"/>
      <c r="Y190" s="304"/>
      <c r="Z190" s="304"/>
      <c r="AA190" s="304"/>
      <c r="AB190" s="308"/>
      <c r="AC190" s="301"/>
      <c r="AD190" s="301"/>
      <c r="AE190" s="309"/>
      <c r="AF190" s="381"/>
    </row>
    <row r="191" spans="1:34" s="639" customFormat="1" x14ac:dyDescent="0.2">
      <c r="A191" s="54" t="s">
        <v>164</v>
      </c>
      <c r="B191" s="3"/>
      <c r="C191" s="13"/>
      <c r="D191" s="15">
        <f>Other!G4</f>
        <v>0</v>
      </c>
      <c r="E191" s="16">
        <f>Other!H4</f>
        <v>0</v>
      </c>
      <c r="F191" s="16">
        <f>Other!I4</f>
        <v>822</v>
      </c>
      <c r="G191" s="17">
        <f>Other!J4</f>
        <v>0</v>
      </c>
      <c r="H191" s="18">
        <f>Other!K4</f>
        <v>0</v>
      </c>
      <c r="I191" s="178">
        <f>Other!L4</f>
        <v>0</v>
      </c>
      <c r="J191" s="178">
        <f>Other!M4</f>
        <v>0</v>
      </c>
      <c r="K191" s="492">
        <f>Other!N4</f>
        <v>0</v>
      </c>
      <c r="L191" s="492">
        <f>Other!O4</f>
        <v>0</v>
      </c>
      <c r="M191" s="19">
        <f>Other!P4</f>
        <v>0</v>
      </c>
      <c r="N191" s="16">
        <f>SUM(G191:M191)</f>
        <v>0</v>
      </c>
      <c r="O191" s="16">
        <f>Other!Q4</f>
        <v>0</v>
      </c>
      <c r="P191" s="544">
        <f>D191+E191+F191+N191+O191</f>
        <v>822</v>
      </c>
      <c r="Q191" s="20">
        <f>Other!R4</f>
        <v>0</v>
      </c>
      <c r="R191" s="179">
        <f>Other!S4</f>
        <v>0</v>
      </c>
      <c r="S191" s="512">
        <f>Other!T4</f>
        <v>0</v>
      </c>
      <c r="T191" s="180">
        <f>Other!U4</f>
        <v>0</v>
      </c>
      <c r="U191" s="16">
        <f>SUM(R191:T191)</f>
        <v>0</v>
      </c>
      <c r="V191" s="179">
        <f>Other!V4</f>
        <v>0</v>
      </c>
      <c r="W191" s="178">
        <f>Other!W4</f>
        <v>0</v>
      </c>
      <c r="X191" s="178">
        <f>Other!X4</f>
        <v>0</v>
      </c>
      <c r="Y191" s="178">
        <f>Other!Y4</f>
        <v>0</v>
      </c>
      <c r="Z191" s="178">
        <f>Other!Z4</f>
        <v>0</v>
      </c>
      <c r="AA191" s="178">
        <f>Other!AA4</f>
        <v>0</v>
      </c>
      <c r="AB191" s="180">
        <f>Other!AB4</f>
        <v>0</v>
      </c>
      <c r="AC191" s="16">
        <f>SUM(V191:AB191)</f>
        <v>0</v>
      </c>
      <c r="AD191" s="16">
        <f>Other!AC4</f>
        <v>0</v>
      </c>
      <c r="AE191" s="181">
        <f>Q191+U191+AC191+AD191</f>
        <v>0</v>
      </c>
      <c r="AF191" s="380">
        <f>P191+AE191</f>
        <v>822</v>
      </c>
    </row>
    <row r="192" spans="1:34" s="639" customFormat="1" x14ac:dyDescent="0.2">
      <c r="A192" s="103"/>
      <c r="B192" s="104"/>
      <c r="C192" s="170"/>
      <c r="D192" s="300"/>
      <c r="E192" s="301"/>
      <c r="F192" s="301"/>
      <c r="G192" s="302"/>
      <c r="H192" s="303"/>
      <c r="I192" s="304"/>
      <c r="J192" s="304"/>
      <c r="K192" s="501"/>
      <c r="L192" s="501"/>
      <c r="M192" s="305"/>
      <c r="N192" s="301"/>
      <c r="O192" s="301"/>
      <c r="P192" s="545"/>
      <c r="Q192" s="306"/>
      <c r="R192" s="307"/>
      <c r="S192" s="520"/>
      <c r="T192" s="308"/>
      <c r="U192" s="301"/>
      <c r="V192" s="307"/>
      <c r="W192" s="304"/>
      <c r="X192" s="304"/>
      <c r="Y192" s="304"/>
      <c r="Z192" s="304"/>
      <c r="AA192" s="304"/>
      <c r="AB192" s="308"/>
      <c r="AC192" s="301"/>
      <c r="AD192" s="301"/>
      <c r="AE192" s="309"/>
      <c r="AF192" s="381"/>
    </row>
    <row r="193" spans="1:42" s="639" customFormat="1" x14ac:dyDescent="0.2">
      <c r="A193" s="54" t="s">
        <v>165</v>
      </c>
      <c r="B193" s="3"/>
      <c r="C193" s="13"/>
      <c r="D193" s="15">
        <f t="shared" ref="D193:AF193" si="28">SUM(D194:D197)</f>
        <v>26037</v>
      </c>
      <c r="E193" s="16">
        <f t="shared" si="28"/>
        <v>0</v>
      </c>
      <c r="F193" s="16">
        <f t="shared" si="28"/>
        <v>14</v>
      </c>
      <c r="G193" s="17">
        <f t="shared" si="28"/>
        <v>0</v>
      </c>
      <c r="H193" s="18">
        <f t="shared" si="28"/>
        <v>0</v>
      </c>
      <c r="I193" s="178">
        <f t="shared" si="28"/>
        <v>0</v>
      </c>
      <c r="J193" s="178">
        <f t="shared" si="28"/>
        <v>0</v>
      </c>
      <c r="K193" s="492">
        <f t="shared" si="28"/>
        <v>0</v>
      </c>
      <c r="L193" s="492">
        <f t="shared" si="28"/>
        <v>0</v>
      </c>
      <c r="M193" s="19">
        <f t="shared" si="28"/>
        <v>0</v>
      </c>
      <c r="N193" s="16">
        <f>SUM(N194:N197)</f>
        <v>0</v>
      </c>
      <c r="O193" s="16">
        <f t="shared" si="28"/>
        <v>-2369</v>
      </c>
      <c r="P193" s="544">
        <f t="shared" si="28"/>
        <v>23682</v>
      </c>
      <c r="Q193" s="20">
        <f t="shared" si="28"/>
        <v>0</v>
      </c>
      <c r="R193" s="179">
        <f t="shared" si="28"/>
        <v>194</v>
      </c>
      <c r="S193" s="512">
        <f t="shared" si="28"/>
        <v>0</v>
      </c>
      <c r="T193" s="180">
        <f t="shared" si="28"/>
        <v>0</v>
      </c>
      <c r="U193" s="16">
        <f t="shared" si="28"/>
        <v>194</v>
      </c>
      <c r="V193" s="179">
        <f t="shared" si="28"/>
        <v>0</v>
      </c>
      <c r="W193" s="178">
        <f t="shared" si="28"/>
        <v>0</v>
      </c>
      <c r="X193" s="178">
        <f t="shared" si="28"/>
        <v>0</v>
      </c>
      <c r="Y193" s="178">
        <f t="shared" si="28"/>
        <v>0</v>
      </c>
      <c r="Z193" s="178">
        <f t="shared" si="28"/>
        <v>0</v>
      </c>
      <c r="AA193" s="178">
        <f t="shared" si="28"/>
        <v>0</v>
      </c>
      <c r="AB193" s="180">
        <f t="shared" si="28"/>
        <v>0</v>
      </c>
      <c r="AC193" s="16">
        <f t="shared" si="28"/>
        <v>0</v>
      </c>
      <c r="AD193" s="16">
        <f t="shared" si="28"/>
        <v>0</v>
      </c>
      <c r="AE193" s="181">
        <f t="shared" si="28"/>
        <v>194</v>
      </c>
      <c r="AF193" s="380">
        <f t="shared" si="28"/>
        <v>23876</v>
      </c>
      <c r="AH193" s="640">
        <f>N194-(G194+H194+I194+J194+K194+L194+M194)</f>
        <v>0</v>
      </c>
      <c r="AI193" s="36">
        <f>P194-(D194+E194+F194+N194+O194)</f>
        <v>0</v>
      </c>
      <c r="AJ193" s="640">
        <f>U193-(R193+S193+T193)</f>
        <v>0</v>
      </c>
      <c r="AK193" s="36">
        <f>AC194-(V194+W194+X194+Y194+Z194+AA194+AB194)</f>
        <v>0</v>
      </c>
      <c r="AL193" s="36">
        <f>AE194-(Q194+U194+AC194+AD194)</f>
        <v>0</v>
      </c>
      <c r="AM193" s="36">
        <f>AF194-(P194+AE194)</f>
        <v>0</v>
      </c>
    </row>
    <row r="194" spans="1:42" s="637" customFormat="1" ht="11.25" x14ac:dyDescent="0.2">
      <c r="A194" s="316" t="s">
        <v>166</v>
      </c>
      <c r="B194" s="317"/>
      <c r="C194" s="318"/>
      <c r="D194" s="319">
        <f>Other!G5</f>
        <v>3722</v>
      </c>
      <c r="E194" s="320">
        <f>Other!H5</f>
        <v>0</v>
      </c>
      <c r="F194" s="320">
        <f>Other!I5</f>
        <v>3</v>
      </c>
      <c r="G194" s="321">
        <f>Other!J5</f>
        <v>0</v>
      </c>
      <c r="H194" s="322">
        <f>Other!K5</f>
        <v>0</v>
      </c>
      <c r="I194" s="322">
        <f>Other!L5</f>
        <v>0</v>
      </c>
      <c r="J194" s="322">
        <f>Other!M5</f>
        <v>0</v>
      </c>
      <c r="K194" s="489">
        <f>Other!N5</f>
        <v>0</v>
      </c>
      <c r="L194" s="489">
        <f>Other!O5</f>
        <v>0</v>
      </c>
      <c r="M194" s="323">
        <f>Other!P5</f>
        <v>0</v>
      </c>
      <c r="N194" s="320">
        <f>SUM(G194:M194)</f>
        <v>0</v>
      </c>
      <c r="O194" s="320">
        <f>Other!Q5</f>
        <v>687</v>
      </c>
      <c r="P194" s="567">
        <f>D194+E194+F194+N194+O194</f>
        <v>4412</v>
      </c>
      <c r="Q194" s="326">
        <f>Other!R5</f>
        <v>0</v>
      </c>
      <c r="R194" s="143">
        <f>Other!S5</f>
        <v>194</v>
      </c>
      <c r="S194" s="509">
        <f>Other!T5</f>
        <v>0</v>
      </c>
      <c r="T194" s="323">
        <f>Other!U5</f>
        <v>0</v>
      </c>
      <c r="U194" s="320">
        <f>SUM(R194:T194)</f>
        <v>194</v>
      </c>
      <c r="V194" s="321">
        <f>Other!V5</f>
        <v>0</v>
      </c>
      <c r="W194" s="322">
        <f>Other!W5</f>
        <v>0</v>
      </c>
      <c r="X194" s="322">
        <f>Other!X5</f>
        <v>0</v>
      </c>
      <c r="Y194" s="322">
        <f>Other!Y5</f>
        <v>0</v>
      </c>
      <c r="Z194" s="322">
        <f>Other!Z5</f>
        <v>0</v>
      </c>
      <c r="AA194" s="322">
        <f>Other!AA5</f>
        <v>0</v>
      </c>
      <c r="AB194" s="323">
        <f>Other!AB5</f>
        <v>0</v>
      </c>
      <c r="AC194" s="320">
        <f>SUM(V194:AB194)</f>
        <v>0</v>
      </c>
      <c r="AD194" s="320">
        <f>Other!AC5</f>
        <v>0</v>
      </c>
      <c r="AE194" s="327">
        <f>Q194+U194+AC194+AD194</f>
        <v>194</v>
      </c>
      <c r="AF194" s="395">
        <f>P194+AE194</f>
        <v>4606</v>
      </c>
    </row>
    <row r="195" spans="1:42" s="637" customFormat="1" ht="11.25" x14ac:dyDescent="0.2">
      <c r="A195" s="316" t="s">
        <v>167</v>
      </c>
      <c r="B195" s="317"/>
      <c r="C195" s="318"/>
      <c r="D195" s="319">
        <f>Other!G7</f>
        <v>10385</v>
      </c>
      <c r="E195" s="320">
        <f>Other!H7</f>
        <v>0</v>
      </c>
      <c r="F195" s="320">
        <f>Other!I7</f>
        <v>2</v>
      </c>
      <c r="G195" s="321">
        <f>Other!J7</f>
        <v>0</v>
      </c>
      <c r="H195" s="322">
        <f>Other!K7</f>
        <v>0</v>
      </c>
      <c r="I195" s="322">
        <f>Other!L7</f>
        <v>0</v>
      </c>
      <c r="J195" s="322">
        <f>Other!M7</f>
        <v>0</v>
      </c>
      <c r="K195" s="489">
        <f>Other!N7</f>
        <v>0</v>
      </c>
      <c r="L195" s="489">
        <f>Other!O7</f>
        <v>0</v>
      </c>
      <c r="M195" s="323">
        <f>Other!P7</f>
        <v>0</v>
      </c>
      <c r="N195" s="320">
        <f>SUM(G195:M195)</f>
        <v>0</v>
      </c>
      <c r="O195" s="320">
        <f>Other!Q7</f>
        <v>0</v>
      </c>
      <c r="P195" s="567">
        <f>D195+E195+F195+N195+O195</f>
        <v>10387</v>
      </c>
      <c r="Q195" s="326">
        <f>Other!R7</f>
        <v>0</v>
      </c>
      <c r="R195" s="143">
        <f>Other!S7</f>
        <v>0</v>
      </c>
      <c r="S195" s="509">
        <f>Other!T7</f>
        <v>0</v>
      </c>
      <c r="T195" s="323">
        <f>Other!U7</f>
        <v>0</v>
      </c>
      <c r="U195" s="320">
        <f>SUM(R195:T195)</f>
        <v>0</v>
      </c>
      <c r="V195" s="321">
        <f>Other!V7</f>
        <v>0</v>
      </c>
      <c r="W195" s="322">
        <f>Other!W7</f>
        <v>0</v>
      </c>
      <c r="X195" s="322">
        <f>Other!X7</f>
        <v>0</v>
      </c>
      <c r="Y195" s="322">
        <f>Other!Y7</f>
        <v>0</v>
      </c>
      <c r="Z195" s="322">
        <f>Other!Z7</f>
        <v>0</v>
      </c>
      <c r="AA195" s="322">
        <f>Other!AA7</f>
        <v>0</v>
      </c>
      <c r="AB195" s="323">
        <f>Other!AB7</f>
        <v>0</v>
      </c>
      <c r="AC195" s="320">
        <f>SUM(V195:AB195)</f>
        <v>0</v>
      </c>
      <c r="AD195" s="320">
        <f>Other!AC7</f>
        <v>0</v>
      </c>
      <c r="AE195" s="327">
        <f>Q195+U195+AC195+AD195</f>
        <v>0</v>
      </c>
      <c r="AF195" s="395">
        <f>P195+AE195</f>
        <v>10387</v>
      </c>
    </row>
    <row r="196" spans="1:42" s="637" customFormat="1" ht="11.25" x14ac:dyDescent="0.2">
      <c r="A196" s="316" t="s">
        <v>168</v>
      </c>
      <c r="B196" s="317"/>
      <c r="C196" s="318"/>
      <c r="D196" s="319">
        <f>Other!G9</f>
        <v>6224</v>
      </c>
      <c r="E196" s="320">
        <f>Other!H9</f>
        <v>0</v>
      </c>
      <c r="F196" s="320">
        <f>Other!I9</f>
        <v>0</v>
      </c>
      <c r="G196" s="321">
        <f>Other!J9</f>
        <v>0</v>
      </c>
      <c r="H196" s="322">
        <f>Other!K9</f>
        <v>0</v>
      </c>
      <c r="I196" s="322">
        <f>Other!L9</f>
        <v>0</v>
      </c>
      <c r="J196" s="322">
        <f>Other!M9</f>
        <v>0</v>
      </c>
      <c r="K196" s="489">
        <f>Other!N9</f>
        <v>0</v>
      </c>
      <c r="L196" s="489">
        <f>Other!O9</f>
        <v>0</v>
      </c>
      <c r="M196" s="323">
        <f>Other!P9</f>
        <v>0</v>
      </c>
      <c r="N196" s="320">
        <f>SUM(G196:M196)</f>
        <v>0</v>
      </c>
      <c r="O196" s="320">
        <f>Other!Q9</f>
        <v>0</v>
      </c>
      <c r="P196" s="567">
        <f>D196+E196+F196+N196+O196</f>
        <v>6224</v>
      </c>
      <c r="Q196" s="326">
        <f>Other!R9</f>
        <v>0</v>
      </c>
      <c r="R196" s="143">
        <f>Other!S9</f>
        <v>0</v>
      </c>
      <c r="S196" s="509">
        <f>Other!T9</f>
        <v>0</v>
      </c>
      <c r="T196" s="323">
        <f>Other!U9</f>
        <v>0</v>
      </c>
      <c r="U196" s="320">
        <f>SUM(R196:T196)</f>
        <v>0</v>
      </c>
      <c r="V196" s="321">
        <f>Other!V9</f>
        <v>0</v>
      </c>
      <c r="W196" s="322">
        <f>Other!W9</f>
        <v>0</v>
      </c>
      <c r="X196" s="322">
        <f>Other!X9</f>
        <v>0</v>
      </c>
      <c r="Y196" s="322">
        <f>Other!Y9</f>
        <v>0</v>
      </c>
      <c r="Z196" s="322">
        <f>Other!Z9</f>
        <v>0</v>
      </c>
      <c r="AA196" s="322">
        <f>Other!AA9</f>
        <v>0</v>
      </c>
      <c r="AB196" s="323">
        <f>Other!AB9</f>
        <v>0</v>
      </c>
      <c r="AC196" s="320">
        <f>SUM(V196:AB196)</f>
        <v>0</v>
      </c>
      <c r="AD196" s="320">
        <f>Other!AC9</f>
        <v>0</v>
      </c>
      <c r="AE196" s="327">
        <f>Q196+U196+AC196+AD196</f>
        <v>0</v>
      </c>
      <c r="AF196" s="395">
        <f>P196+AE196</f>
        <v>6224</v>
      </c>
    </row>
    <row r="197" spans="1:42" s="637" customFormat="1" ht="11.25" x14ac:dyDescent="0.2">
      <c r="A197" s="316" t="s">
        <v>169</v>
      </c>
      <c r="B197" s="317"/>
      <c r="C197" s="318"/>
      <c r="D197" s="319">
        <f>Other!G11</f>
        <v>5706</v>
      </c>
      <c r="E197" s="320">
        <f>Other!H11</f>
        <v>0</v>
      </c>
      <c r="F197" s="320">
        <f>Other!I11</f>
        <v>9</v>
      </c>
      <c r="G197" s="321">
        <f>Other!J11</f>
        <v>0</v>
      </c>
      <c r="H197" s="322">
        <f>Other!K11</f>
        <v>0</v>
      </c>
      <c r="I197" s="322">
        <f>Other!L11</f>
        <v>0</v>
      </c>
      <c r="J197" s="322">
        <f>Other!M11</f>
        <v>0</v>
      </c>
      <c r="K197" s="489">
        <f>Other!N11</f>
        <v>0</v>
      </c>
      <c r="L197" s="489">
        <f>Other!O11</f>
        <v>0</v>
      </c>
      <c r="M197" s="323">
        <f>Other!P11</f>
        <v>0</v>
      </c>
      <c r="N197" s="320">
        <f>SUM(G197:M197)</f>
        <v>0</v>
      </c>
      <c r="O197" s="320">
        <f>Other!Q11</f>
        <v>-3056</v>
      </c>
      <c r="P197" s="567">
        <f>D197+E197+F197+N197+O197</f>
        <v>2659</v>
      </c>
      <c r="Q197" s="326">
        <f>Other!R11</f>
        <v>0</v>
      </c>
      <c r="R197" s="143">
        <f>Other!S11</f>
        <v>0</v>
      </c>
      <c r="S197" s="509">
        <f>Other!T11</f>
        <v>0</v>
      </c>
      <c r="T197" s="323">
        <f>Other!U11</f>
        <v>0</v>
      </c>
      <c r="U197" s="320">
        <f>SUM(R197:T197)</f>
        <v>0</v>
      </c>
      <c r="V197" s="321">
        <f>Other!V11</f>
        <v>0</v>
      </c>
      <c r="W197" s="322">
        <f>Other!W11</f>
        <v>0</v>
      </c>
      <c r="X197" s="322">
        <f>Other!X11</f>
        <v>0</v>
      </c>
      <c r="Y197" s="322">
        <f>Other!Y11</f>
        <v>0</v>
      </c>
      <c r="Z197" s="322">
        <f>Other!Z11</f>
        <v>0</v>
      </c>
      <c r="AA197" s="322">
        <f>Other!AA11</f>
        <v>0</v>
      </c>
      <c r="AB197" s="323">
        <f>Other!AB11</f>
        <v>0</v>
      </c>
      <c r="AC197" s="320">
        <f>SUM(V197:AB197)</f>
        <v>0</v>
      </c>
      <c r="AD197" s="320">
        <f>Other!AC11</f>
        <v>0</v>
      </c>
      <c r="AE197" s="327">
        <f>Q197+U197+AC197+AD197</f>
        <v>0</v>
      </c>
      <c r="AF197" s="395">
        <f>P197+AE197</f>
        <v>2659</v>
      </c>
    </row>
    <row r="198" spans="1:42" s="639" customFormat="1" x14ac:dyDescent="0.2">
      <c r="A198" s="328"/>
      <c r="B198" s="329"/>
      <c r="C198" s="330"/>
      <c r="D198" s="331"/>
      <c r="E198" s="332"/>
      <c r="F198" s="332"/>
      <c r="G198" s="333"/>
      <c r="H198" s="334"/>
      <c r="I198" s="335"/>
      <c r="J198" s="335"/>
      <c r="K198" s="503"/>
      <c r="L198" s="503"/>
      <c r="M198" s="336"/>
      <c r="N198" s="332"/>
      <c r="O198" s="332"/>
      <c r="P198" s="568"/>
      <c r="Q198" s="339"/>
      <c r="R198" s="143"/>
      <c r="S198" s="522"/>
      <c r="T198" s="341"/>
      <c r="U198" s="332">
        <f>SUM(R198:T198)</f>
        <v>0</v>
      </c>
      <c r="V198" s="340"/>
      <c r="W198" s="335"/>
      <c r="X198" s="335"/>
      <c r="Y198" s="335"/>
      <c r="Z198" s="335"/>
      <c r="AA198" s="335"/>
      <c r="AB198" s="341"/>
      <c r="AC198" s="332"/>
      <c r="AD198" s="332"/>
      <c r="AE198" s="342"/>
      <c r="AF198" s="396"/>
    </row>
    <row r="199" spans="1:42" s="639" customFormat="1" x14ac:dyDescent="0.2">
      <c r="A199" s="54" t="s">
        <v>170</v>
      </c>
      <c r="B199" s="3"/>
      <c r="C199" s="13"/>
      <c r="D199" s="15">
        <f t="shared" ref="D199:AF199" si="29">SUM(D200:D203)</f>
        <v>19102</v>
      </c>
      <c r="E199" s="16">
        <f t="shared" si="29"/>
        <v>0</v>
      </c>
      <c r="F199" s="16">
        <f t="shared" si="29"/>
        <v>0</v>
      </c>
      <c r="G199" s="17">
        <f t="shared" si="29"/>
        <v>0</v>
      </c>
      <c r="H199" s="18">
        <f t="shared" si="29"/>
        <v>0</v>
      </c>
      <c r="I199" s="178">
        <f t="shared" si="29"/>
        <v>0</v>
      </c>
      <c r="J199" s="178">
        <f t="shared" si="29"/>
        <v>0</v>
      </c>
      <c r="K199" s="492">
        <f t="shared" si="29"/>
        <v>0</v>
      </c>
      <c r="L199" s="492">
        <f t="shared" si="29"/>
        <v>0</v>
      </c>
      <c r="M199" s="19">
        <f t="shared" si="29"/>
        <v>0</v>
      </c>
      <c r="N199" s="16">
        <f t="shared" si="29"/>
        <v>0</v>
      </c>
      <c r="O199" s="16">
        <f t="shared" si="29"/>
        <v>2495</v>
      </c>
      <c r="P199" s="569">
        <f t="shared" si="29"/>
        <v>21597</v>
      </c>
      <c r="Q199" s="20">
        <f t="shared" si="29"/>
        <v>0</v>
      </c>
      <c r="R199" s="179">
        <f t="shared" si="29"/>
        <v>-24</v>
      </c>
      <c r="S199" s="512">
        <f t="shared" si="29"/>
        <v>0</v>
      </c>
      <c r="T199" s="180">
        <f t="shared" si="29"/>
        <v>0</v>
      </c>
      <c r="U199" s="16">
        <f>SUM(U200:U203)</f>
        <v>-24</v>
      </c>
      <c r="V199" s="179">
        <f t="shared" si="29"/>
        <v>0</v>
      </c>
      <c r="W199" s="178">
        <f t="shared" si="29"/>
        <v>0</v>
      </c>
      <c r="X199" s="178">
        <f t="shared" si="29"/>
        <v>0</v>
      </c>
      <c r="Y199" s="178">
        <f t="shared" si="29"/>
        <v>0</v>
      </c>
      <c r="Z199" s="178">
        <f t="shared" si="29"/>
        <v>0</v>
      </c>
      <c r="AA199" s="178">
        <f t="shared" si="29"/>
        <v>0</v>
      </c>
      <c r="AB199" s="180">
        <f t="shared" si="29"/>
        <v>0</v>
      </c>
      <c r="AC199" s="16">
        <f t="shared" si="29"/>
        <v>0</v>
      </c>
      <c r="AD199" s="16">
        <f t="shared" si="29"/>
        <v>0</v>
      </c>
      <c r="AE199" s="181">
        <f t="shared" si="29"/>
        <v>-24</v>
      </c>
      <c r="AF199" s="397">
        <f t="shared" si="29"/>
        <v>21573</v>
      </c>
      <c r="AH199" s="640">
        <f>N200-(G200+H200+I200+J200+K200+L200+M200)</f>
        <v>0</v>
      </c>
      <c r="AI199" s="640">
        <f>P200-(D200+E200+F200+N200+O200)</f>
        <v>0</v>
      </c>
      <c r="AJ199" s="640">
        <f>U199-(R199+S199+T199)</f>
        <v>0</v>
      </c>
      <c r="AK199" s="36">
        <f>AC200-(V200+W200+X200+Y200+Z200+AA200+AB200)</f>
        <v>0</v>
      </c>
      <c r="AL199" s="36">
        <f>AE200-(Q200+U200+AC200+AD200)</f>
        <v>0</v>
      </c>
      <c r="AM199" s="36">
        <f>AF200-(P200+AE200)</f>
        <v>0</v>
      </c>
    </row>
    <row r="200" spans="1:42" s="637" customFormat="1" ht="11.25" x14ac:dyDescent="0.2">
      <c r="A200" s="343" t="s">
        <v>166</v>
      </c>
      <c r="B200" s="344"/>
      <c r="C200" s="345"/>
      <c r="D200" s="319">
        <f>Other!G6</f>
        <v>5208</v>
      </c>
      <c r="E200" s="320">
        <f>Other!H6</f>
        <v>0</v>
      </c>
      <c r="F200" s="320">
        <f>Other!I6</f>
        <v>0</v>
      </c>
      <c r="G200" s="321">
        <f>Other!J6</f>
        <v>0</v>
      </c>
      <c r="H200" s="322">
        <f>Other!K6</f>
        <v>0</v>
      </c>
      <c r="I200" s="322">
        <f>Other!L6</f>
        <v>0</v>
      </c>
      <c r="J200" s="322">
        <f>Other!M6</f>
        <v>0</v>
      </c>
      <c r="K200" s="489">
        <f>Other!N6</f>
        <v>0</v>
      </c>
      <c r="L200" s="489">
        <f>Other!O6</f>
        <v>0</v>
      </c>
      <c r="M200" s="323">
        <f>Other!P6</f>
        <v>0</v>
      </c>
      <c r="N200" s="320">
        <f>SUM(G200:M200)</f>
        <v>0</v>
      </c>
      <c r="O200" s="320">
        <f>Other!Q6</f>
        <v>1139</v>
      </c>
      <c r="P200" s="567">
        <f>D200+E200+F200+N200+O200</f>
        <v>6347</v>
      </c>
      <c r="Q200" s="326">
        <f>Other!R6</f>
        <v>0</v>
      </c>
      <c r="R200" s="143">
        <f>Other!S6</f>
        <v>-24</v>
      </c>
      <c r="S200" s="509">
        <f>Other!T6</f>
        <v>0</v>
      </c>
      <c r="T200" s="323">
        <f>Other!U6</f>
        <v>0</v>
      </c>
      <c r="U200" s="320">
        <f>SUM(R200:T200)</f>
        <v>-24</v>
      </c>
      <c r="V200" s="321">
        <f>Other!V6</f>
        <v>0</v>
      </c>
      <c r="W200" s="322">
        <f>Other!W6</f>
        <v>0</v>
      </c>
      <c r="X200" s="322">
        <f>Other!X6</f>
        <v>0</v>
      </c>
      <c r="Y200" s="322">
        <f>Other!Y6</f>
        <v>0</v>
      </c>
      <c r="Z200" s="322">
        <f>Other!Z6</f>
        <v>0</v>
      </c>
      <c r="AA200" s="322">
        <f>Other!AA6</f>
        <v>0</v>
      </c>
      <c r="AB200" s="323">
        <f>Other!AB6</f>
        <v>0</v>
      </c>
      <c r="AC200" s="320">
        <f>SUM(V200:AB200)</f>
        <v>0</v>
      </c>
      <c r="AD200" s="320">
        <f>Other!AC6</f>
        <v>0</v>
      </c>
      <c r="AE200" s="327">
        <f>Q200+U200+AC200+AD200</f>
        <v>-24</v>
      </c>
      <c r="AF200" s="395">
        <f>P200+AE200</f>
        <v>6323</v>
      </c>
    </row>
    <row r="201" spans="1:42" s="637" customFormat="1" ht="11.25" x14ac:dyDescent="0.2">
      <c r="A201" s="343" t="s">
        <v>167</v>
      </c>
      <c r="B201" s="344"/>
      <c r="C201" s="345"/>
      <c r="D201" s="319">
        <f>Other!G8</f>
        <v>11780</v>
      </c>
      <c r="E201" s="320">
        <f>Other!H8</f>
        <v>0</v>
      </c>
      <c r="F201" s="320">
        <f>Other!I8</f>
        <v>0</v>
      </c>
      <c r="G201" s="321">
        <f>Other!J8</f>
        <v>0</v>
      </c>
      <c r="H201" s="322">
        <f>Other!K8</f>
        <v>0</v>
      </c>
      <c r="I201" s="322">
        <f>Other!L8</f>
        <v>0</v>
      </c>
      <c r="J201" s="322">
        <f>Other!M8</f>
        <v>0</v>
      </c>
      <c r="K201" s="489">
        <f>Other!N8</f>
        <v>0</v>
      </c>
      <c r="L201" s="489">
        <f>Other!O8</f>
        <v>0</v>
      </c>
      <c r="M201" s="323">
        <f>Other!P8</f>
        <v>0</v>
      </c>
      <c r="N201" s="320">
        <f>SUM(G201:M201)</f>
        <v>0</v>
      </c>
      <c r="O201" s="320">
        <f>Other!Q8</f>
        <v>1742</v>
      </c>
      <c r="P201" s="567">
        <f>D201+E201+F201+N201+O201</f>
        <v>13522</v>
      </c>
      <c r="Q201" s="326">
        <f>Other!R8</f>
        <v>0</v>
      </c>
      <c r="R201" s="143">
        <f>Other!S8</f>
        <v>0</v>
      </c>
      <c r="S201" s="509">
        <f>Other!T8</f>
        <v>0</v>
      </c>
      <c r="T201" s="323">
        <f>Other!U8</f>
        <v>0</v>
      </c>
      <c r="U201" s="320">
        <f>SUM(R201:T201)</f>
        <v>0</v>
      </c>
      <c r="V201" s="321">
        <f>Other!V8</f>
        <v>0</v>
      </c>
      <c r="W201" s="322">
        <f>Other!W8</f>
        <v>0</v>
      </c>
      <c r="X201" s="322">
        <f>Other!X8</f>
        <v>0</v>
      </c>
      <c r="Y201" s="322">
        <f>Other!Y8</f>
        <v>0</v>
      </c>
      <c r="Z201" s="322">
        <f>Other!Z8</f>
        <v>0</v>
      </c>
      <c r="AA201" s="322">
        <f>Other!AA8</f>
        <v>0</v>
      </c>
      <c r="AB201" s="323">
        <f>Other!AB8</f>
        <v>0</v>
      </c>
      <c r="AC201" s="320">
        <f>SUM(V201:AB201)</f>
        <v>0</v>
      </c>
      <c r="AD201" s="320">
        <f>Other!AC8</f>
        <v>0</v>
      </c>
      <c r="AE201" s="327">
        <f>Q201+U201+AC201+AD201</f>
        <v>0</v>
      </c>
      <c r="AF201" s="395">
        <f>P201+AE201</f>
        <v>13522</v>
      </c>
    </row>
    <row r="202" spans="1:42" s="637" customFormat="1" ht="11.25" x14ac:dyDescent="0.2">
      <c r="A202" s="343" t="s">
        <v>168</v>
      </c>
      <c r="B202" s="344"/>
      <c r="C202" s="345"/>
      <c r="D202" s="319">
        <f>Other!G10</f>
        <v>1312</v>
      </c>
      <c r="E202" s="320">
        <f>Other!H10</f>
        <v>0</v>
      </c>
      <c r="F202" s="320">
        <f>Other!I10</f>
        <v>0</v>
      </c>
      <c r="G202" s="321">
        <f>Other!J10</f>
        <v>0</v>
      </c>
      <c r="H202" s="322">
        <f>Other!K10</f>
        <v>0</v>
      </c>
      <c r="I202" s="322">
        <f>Other!L10</f>
        <v>0</v>
      </c>
      <c r="J202" s="322">
        <f>Other!M10</f>
        <v>0</v>
      </c>
      <c r="K202" s="489">
        <f>Other!N10</f>
        <v>0</v>
      </c>
      <c r="L202" s="489">
        <f>Other!O10</f>
        <v>0</v>
      </c>
      <c r="M202" s="323">
        <f>Other!P10</f>
        <v>0</v>
      </c>
      <c r="N202" s="320">
        <f>SUM(G202:M202)</f>
        <v>0</v>
      </c>
      <c r="O202" s="320">
        <f>Other!Q10</f>
        <v>0</v>
      </c>
      <c r="P202" s="567">
        <f>D202+E202+F202+N202+O202</f>
        <v>1312</v>
      </c>
      <c r="Q202" s="326">
        <f>Other!R10</f>
        <v>0</v>
      </c>
      <c r="R202" s="143">
        <f>Other!S10</f>
        <v>0</v>
      </c>
      <c r="S202" s="509">
        <f>Other!T10</f>
        <v>0</v>
      </c>
      <c r="T202" s="323">
        <f>Other!U10</f>
        <v>0</v>
      </c>
      <c r="U202" s="320">
        <f>SUM(R202:T202)</f>
        <v>0</v>
      </c>
      <c r="V202" s="321">
        <f>Other!V10</f>
        <v>0</v>
      </c>
      <c r="W202" s="322">
        <f>Other!W10</f>
        <v>0</v>
      </c>
      <c r="X202" s="322">
        <f>Other!X10</f>
        <v>0</v>
      </c>
      <c r="Y202" s="322">
        <f>Other!Y10</f>
        <v>0</v>
      </c>
      <c r="Z202" s="322">
        <f>Other!Z10</f>
        <v>0</v>
      </c>
      <c r="AA202" s="322">
        <f>Other!AA10</f>
        <v>0</v>
      </c>
      <c r="AB202" s="323">
        <f>Other!AB10</f>
        <v>0</v>
      </c>
      <c r="AC202" s="320">
        <f>SUM(V202:AB202)</f>
        <v>0</v>
      </c>
      <c r="AD202" s="320">
        <f>Other!AC10</f>
        <v>0</v>
      </c>
      <c r="AE202" s="327">
        <f>Q202+U202+AC202+AD202</f>
        <v>0</v>
      </c>
      <c r="AF202" s="395">
        <f>P202+AE202</f>
        <v>1312</v>
      </c>
    </row>
    <row r="203" spans="1:42" s="637" customFormat="1" ht="11.25" x14ac:dyDescent="0.2">
      <c r="A203" s="343" t="s">
        <v>169</v>
      </c>
      <c r="B203" s="344"/>
      <c r="C203" s="345"/>
      <c r="D203" s="319">
        <f>Other!G12</f>
        <v>802</v>
      </c>
      <c r="E203" s="320">
        <f>Other!H12</f>
        <v>0</v>
      </c>
      <c r="F203" s="320">
        <f>Other!I12</f>
        <v>0</v>
      </c>
      <c r="G203" s="321">
        <f>Other!J12</f>
        <v>0</v>
      </c>
      <c r="H203" s="322">
        <f>Other!K12</f>
        <v>0</v>
      </c>
      <c r="I203" s="322">
        <f>Other!L12</f>
        <v>0</v>
      </c>
      <c r="J203" s="322">
        <f>Other!M12</f>
        <v>0</v>
      </c>
      <c r="K203" s="489">
        <f>Other!N12</f>
        <v>0</v>
      </c>
      <c r="L203" s="489">
        <f>Other!O12</f>
        <v>0</v>
      </c>
      <c r="M203" s="323">
        <f>Other!P12</f>
        <v>0</v>
      </c>
      <c r="N203" s="320">
        <f>SUM(G203:M203)</f>
        <v>0</v>
      </c>
      <c r="O203" s="320">
        <f>Other!Q12</f>
        <v>-386</v>
      </c>
      <c r="P203" s="567">
        <f>D203+E203+F203+N203+O203</f>
        <v>416</v>
      </c>
      <c r="Q203" s="326">
        <f>Other!R12</f>
        <v>0</v>
      </c>
      <c r="R203" s="143">
        <f>Other!S12</f>
        <v>0</v>
      </c>
      <c r="S203" s="509">
        <f>Other!T12</f>
        <v>0</v>
      </c>
      <c r="T203" s="323">
        <f>Other!U12</f>
        <v>0</v>
      </c>
      <c r="U203" s="320">
        <f>SUM(R203:T203)</f>
        <v>0</v>
      </c>
      <c r="V203" s="321">
        <f>Other!V12</f>
        <v>0</v>
      </c>
      <c r="W203" s="322">
        <f>Other!W12</f>
        <v>0</v>
      </c>
      <c r="X203" s="322">
        <f>Other!X12</f>
        <v>0</v>
      </c>
      <c r="Y203" s="322">
        <f>Other!Y12</f>
        <v>0</v>
      </c>
      <c r="Z203" s="322">
        <f>Other!Z12</f>
        <v>0</v>
      </c>
      <c r="AA203" s="322">
        <f>Other!AA12</f>
        <v>0</v>
      </c>
      <c r="AB203" s="323">
        <f>Other!AB12</f>
        <v>0</v>
      </c>
      <c r="AC203" s="320">
        <f>SUM(V203:AB203)</f>
        <v>0</v>
      </c>
      <c r="AD203" s="320">
        <f>Other!AC12</f>
        <v>0</v>
      </c>
      <c r="AE203" s="327">
        <f>Q203+U203+AC203+AD203</f>
        <v>0</v>
      </c>
      <c r="AF203" s="395">
        <f>P203+AE203</f>
        <v>416</v>
      </c>
    </row>
    <row r="204" spans="1:42" s="639" customFormat="1" ht="13.5" thickBot="1" x14ac:dyDescent="0.25">
      <c r="A204" s="348"/>
      <c r="B204" s="349"/>
      <c r="C204" s="350"/>
      <c r="D204" s="331"/>
      <c r="E204" s="332"/>
      <c r="F204" s="332"/>
      <c r="G204" s="333"/>
      <c r="H204" s="334"/>
      <c r="I204" s="335"/>
      <c r="J204" s="335"/>
      <c r="K204" s="503"/>
      <c r="L204" s="503"/>
      <c r="M204" s="336"/>
      <c r="N204" s="332"/>
      <c r="O204" s="332"/>
      <c r="P204" s="568"/>
      <c r="Q204" s="339"/>
      <c r="R204" s="143"/>
      <c r="S204" s="522"/>
      <c r="T204" s="341"/>
      <c r="U204" s="332"/>
      <c r="V204" s="340"/>
      <c r="W204" s="335"/>
      <c r="X204" s="335"/>
      <c r="Y204" s="335"/>
      <c r="Z204" s="335"/>
      <c r="AA204" s="335"/>
      <c r="AB204" s="341"/>
      <c r="AC204" s="332"/>
      <c r="AD204" s="332"/>
      <c r="AE204" s="342"/>
      <c r="AF204" s="396"/>
    </row>
    <row r="205" spans="1:42" s="631" customFormat="1" ht="19.5" thickTop="1" thickBot="1" x14ac:dyDescent="0.3">
      <c r="A205" s="57" t="s">
        <v>171</v>
      </c>
      <c r="B205" s="37"/>
      <c r="C205" s="38"/>
      <c r="D205" s="39">
        <f t="shared" ref="D205:AF205" si="30">D107+D185-D187+D193-D199-D189+D191</f>
        <v>14230</v>
      </c>
      <c r="E205" s="40">
        <f t="shared" si="30"/>
        <v>38082</v>
      </c>
      <c r="F205" s="40">
        <f t="shared" si="30"/>
        <v>150306</v>
      </c>
      <c r="G205" s="51">
        <f t="shared" si="30"/>
        <v>2808</v>
      </c>
      <c r="H205" s="52">
        <f t="shared" si="30"/>
        <v>0</v>
      </c>
      <c r="I205" s="363">
        <f t="shared" si="30"/>
        <v>10048</v>
      </c>
      <c r="J205" s="363">
        <f t="shared" si="30"/>
        <v>29166</v>
      </c>
      <c r="K205" s="505">
        <f t="shared" si="30"/>
        <v>3764</v>
      </c>
      <c r="L205" s="505">
        <f t="shared" si="30"/>
        <v>5130</v>
      </c>
      <c r="M205" s="53">
        <f t="shared" si="30"/>
        <v>633</v>
      </c>
      <c r="N205" s="40">
        <f t="shared" si="30"/>
        <v>51549</v>
      </c>
      <c r="O205" s="40">
        <f t="shared" si="30"/>
        <v>13005</v>
      </c>
      <c r="P205" s="41">
        <f t="shared" si="30"/>
        <v>267172</v>
      </c>
      <c r="Q205" s="42">
        <f t="shared" si="30"/>
        <v>1680</v>
      </c>
      <c r="R205" s="364">
        <f t="shared" si="30"/>
        <v>-2731</v>
      </c>
      <c r="S205" s="524">
        <f t="shared" si="30"/>
        <v>-1642</v>
      </c>
      <c r="T205" s="365">
        <f t="shared" si="30"/>
        <v>1389</v>
      </c>
      <c r="U205" s="40">
        <f t="shared" si="30"/>
        <v>-2984</v>
      </c>
      <c r="V205" s="364">
        <f t="shared" si="30"/>
        <v>0</v>
      </c>
      <c r="W205" s="363">
        <f t="shared" si="30"/>
        <v>359</v>
      </c>
      <c r="X205" s="363">
        <f t="shared" si="30"/>
        <v>0</v>
      </c>
      <c r="Y205" s="363">
        <f t="shared" si="30"/>
        <v>0</v>
      </c>
      <c r="Z205" s="363">
        <f t="shared" si="30"/>
        <v>0</v>
      </c>
      <c r="AA205" s="363">
        <f t="shared" si="30"/>
        <v>2998</v>
      </c>
      <c r="AB205" s="365">
        <f t="shared" si="30"/>
        <v>-833</v>
      </c>
      <c r="AC205" s="40">
        <f t="shared" si="30"/>
        <v>2524</v>
      </c>
      <c r="AD205" s="40">
        <f t="shared" si="30"/>
        <v>112</v>
      </c>
      <c r="AE205" s="366">
        <f t="shared" si="30"/>
        <v>1332</v>
      </c>
      <c r="AF205" s="400">
        <f t="shared" si="30"/>
        <v>268504</v>
      </c>
      <c r="AG205" s="648"/>
      <c r="AH205" s="636">
        <f>AF205-(P205+AE205)</f>
        <v>0</v>
      </c>
      <c r="AI205" s="635"/>
      <c r="AJ205" s="635"/>
      <c r="AK205" s="635"/>
      <c r="AL205" s="648"/>
      <c r="AM205" s="635"/>
      <c r="AN205" s="635"/>
      <c r="AO205" s="635"/>
      <c r="AP205" s="635"/>
    </row>
    <row r="206" spans="1:42" ht="13.5" thickTop="1" x14ac:dyDescent="0.2">
      <c r="A206" s="570"/>
      <c r="B206" s="571"/>
      <c r="C206" s="571"/>
      <c r="D206" s="571"/>
      <c r="E206" s="571"/>
      <c r="F206" s="571"/>
      <c r="G206" s="571"/>
      <c r="H206" s="571"/>
      <c r="I206" s="571"/>
      <c r="J206" s="571"/>
      <c r="K206" s="571"/>
      <c r="L206" s="571"/>
      <c r="M206" s="571"/>
      <c r="N206" s="571"/>
      <c r="O206" s="571"/>
      <c r="P206" s="571"/>
      <c r="Q206" s="571"/>
      <c r="R206" s="571"/>
      <c r="S206" s="571"/>
      <c r="T206" s="571"/>
      <c r="U206" s="571"/>
      <c r="V206" s="571"/>
      <c r="W206" s="571"/>
      <c r="X206" s="571"/>
      <c r="Y206" s="571"/>
      <c r="Z206" s="571"/>
      <c r="AA206" s="571"/>
      <c r="AB206" s="571"/>
      <c r="AC206" s="571"/>
      <c r="AD206" s="571"/>
      <c r="AE206" s="571"/>
      <c r="AF206" s="369"/>
    </row>
    <row r="207" spans="1:42" s="641" customFormat="1" ht="13.5" thickBot="1" x14ac:dyDescent="0.25">
      <c r="A207" s="572"/>
      <c r="B207" s="573"/>
      <c r="C207" s="573"/>
      <c r="D207" s="573"/>
      <c r="E207" s="573"/>
      <c r="F207" s="573"/>
      <c r="G207" s="573"/>
      <c r="H207" s="573"/>
      <c r="I207" s="573"/>
      <c r="J207" s="573"/>
      <c r="K207" s="573"/>
      <c r="L207" s="573"/>
      <c r="M207" s="573"/>
      <c r="N207" s="573"/>
      <c r="O207" s="573"/>
      <c r="P207" s="573"/>
      <c r="Q207" s="573"/>
      <c r="R207" s="573"/>
      <c r="S207" s="573"/>
      <c r="T207" s="573"/>
      <c r="U207" s="573"/>
      <c r="V207" s="573"/>
      <c r="W207" s="573"/>
      <c r="X207" s="573"/>
      <c r="Y207" s="573"/>
      <c r="Z207" s="573"/>
      <c r="AA207" s="573"/>
      <c r="AB207" s="573"/>
      <c r="AC207" s="573"/>
      <c r="AD207" s="573"/>
      <c r="AE207" s="573"/>
      <c r="AF207" s="533"/>
    </row>
    <row r="210" spans="7:12" x14ac:dyDescent="0.2">
      <c r="G210" s="630" t="s">
        <v>172</v>
      </c>
      <c r="K210" s="377">
        <f>(K8+R8+K153)-(R10+R113+R128+R129+K149)</f>
        <v>0</v>
      </c>
      <c r="L210" s="377">
        <f>(L8+S8+L103+L153)-(S10+S113+S128+S129+L149)</f>
        <v>0</v>
      </c>
    </row>
    <row r="211" spans="7:12" x14ac:dyDescent="0.2">
      <c r="K211" s="377">
        <f>(K149-K153)+(R193-R199)</f>
        <v>0</v>
      </c>
    </row>
    <row r="215" spans="7:12" x14ac:dyDescent="0.2">
      <c r="L215" s="633"/>
    </row>
  </sheetData>
  <mergeCells count="18">
    <mergeCell ref="Q2:AE2"/>
    <mergeCell ref="AF2:AF4"/>
    <mergeCell ref="D3:D4"/>
    <mergeCell ref="E3:E4"/>
    <mergeCell ref="G3:N3"/>
    <mergeCell ref="O3:O4"/>
    <mergeCell ref="P3:P4"/>
    <mergeCell ref="R3:U3"/>
    <mergeCell ref="V3:AC3"/>
    <mergeCell ref="AD3:AD4"/>
    <mergeCell ref="AE3:AE4"/>
    <mergeCell ref="F3:F4"/>
    <mergeCell ref="Q3:Q4"/>
    <mergeCell ref="A134:A139"/>
    <mergeCell ref="A2:A4"/>
    <mergeCell ref="B2:C4"/>
    <mergeCell ref="D2:P2"/>
    <mergeCell ref="A114:A125"/>
  </mergeCells>
  <conditionalFormatting sqref="K98:K99 K113:L131">
    <cfRule type="cellIs" dxfId="72" priority="35" stopIfTrue="1" operator="notEqual">
      <formula>0</formula>
    </cfRule>
  </conditionalFormatting>
  <conditionalFormatting sqref="K101:K103">
    <cfRule type="cellIs" dxfId="71" priority="36" stopIfTrue="1" operator="notEqual">
      <formula>0</formula>
    </cfRule>
  </conditionalFormatting>
  <conditionalFormatting sqref="K177">
    <cfRule type="cellIs" dxfId="70" priority="95" stopIfTrue="1" operator="notEqual">
      <formula>0</formula>
    </cfRule>
  </conditionalFormatting>
  <conditionalFormatting sqref="K193:K197">
    <cfRule type="cellIs" dxfId="69" priority="34" stopIfTrue="1" operator="notEqual">
      <formula>0</formula>
    </cfRule>
  </conditionalFormatting>
  <conditionalFormatting sqref="K199:K203">
    <cfRule type="cellIs" dxfId="68" priority="1" stopIfTrue="1" operator="notEqual">
      <formula>0</formula>
    </cfRule>
  </conditionalFormatting>
  <conditionalFormatting sqref="K10:L10">
    <cfRule type="cellIs" dxfId="67" priority="102" stopIfTrue="1" operator="notEqual">
      <formula>0</formula>
    </cfRule>
  </conditionalFormatting>
  <conditionalFormatting sqref="K13:L14">
    <cfRule type="cellIs" dxfId="66" priority="40" stopIfTrue="1" operator="notEqual">
      <formula>0</formula>
    </cfRule>
  </conditionalFormatting>
  <conditionalFormatting sqref="K104:L105">
    <cfRule type="cellIs" dxfId="65" priority="99" stopIfTrue="1" operator="notEqual">
      <formula>0</formula>
    </cfRule>
  </conditionalFormatting>
  <conditionalFormatting sqref="K111:L111">
    <cfRule type="cellIs" dxfId="64" priority="98" stopIfTrue="1" operator="notEqual">
      <formula>0</formula>
    </cfRule>
  </conditionalFormatting>
  <conditionalFormatting sqref="K133:L148">
    <cfRule type="cellIs" dxfId="63" priority="39" stopIfTrue="1" operator="notEqual">
      <formula>0</formula>
    </cfRule>
  </conditionalFormatting>
  <conditionalFormatting sqref="K150:L150">
    <cfRule type="cellIs" dxfId="62" priority="97" stopIfTrue="1" operator="notEqual">
      <formula>0</formula>
    </cfRule>
  </conditionalFormatting>
  <conditionalFormatting sqref="K152:L152">
    <cfRule type="cellIs" dxfId="61" priority="32" stopIfTrue="1" operator="notEqual">
      <formula>0</formula>
    </cfRule>
  </conditionalFormatting>
  <conditionalFormatting sqref="K154:L154">
    <cfRule type="cellIs" dxfId="60" priority="96" stopIfTrue="1" operator="notEqual">
      <formula>0</formula>
    </cfRule>
  </conditionalFormatting>
  <conditionalFormatting sqref="K156:L156">
    <cfRule type="cellIs" dxfId="59" priority="31" stopIfTrue="1" operator="notEqual">
      <formula>0</formula>
    </cfRule>
  </conditionalFormatting>
  <conditionalFormatting sqref="K161:L167">
    <cfRule type="cellIs" dxfId="58" priority="38" stopIfTrue="1" operator="notEqual">
      <formula>0</formula>
    </cfRule>
  </conditionalFormatting>
  <conditionalFormatting sqref="K179:L179">
    <cfRule type="cellIs" dxfId="57" priority="94" stopIfTrue="1" operator="notEqual">
      <formula>0</formula>
    </cfRule>
  </conditionalFormatting>
  <conditionalFormatting sqref="K185:L185">
    <cfRule type="cellIs" dxfId="56" priority="93" stopIfTrue="1" operator="notEqual">
      <formula>0</formula>
    </cfRule>
  </conditionalFormatting>
  <conditionalFormatting sqref="K187:L187">
    <cfRule type="cellIs" dxfId="55" priority="92" stopIfTrue="1" operator="notEqual">
      <formula>0</formula>
    </cfRule>
  </conditionalFormatting>
  <conditionalFormatting sqref="K189:L189">
    <cfRule type="cellIs" dxfId="54" priority="91" stopIfTrue="1" operator="notEqual">
      <formula>0</formula>
    </cfRule>
  </conditionalFormatting>
  <conditionalFormatting sqref="K191:L191">
    <cfRule type="cellIs" dxfId="53" priority="90" stopIfTrue="1" operator="notEqual">
      <formula>0</formula>
    </cfRule>
  </conditionalFormatting>
  <conditionalFormatting sqref="K210:L210">
    <cfRule type="cellIs" dxfId="52" priority="87" stopIfTrue="1" operator="notBetween">
      <formula>-1</formula>
      <formula>1</formula>
    </cfRule>
  </conditionalFormatting>
  <conditionalFormatting sqref="L98">
    <cfRule type="cellIs" dxfId="51" priority="100" stopIfTrue="1" operator="notEqual">
      <formula>0</formula>
    </cfRule>
  </conditionalFormatting>
  <conditionalFormatting sqref="L101:L102">
    <cfRule type="cellIs" dxfId="50" priority="86" stopIfTrue="1" operator="notEqual">
      <formula>0</formula>
    </cfRule>
  </conditionalFormatting>
  <conditionalFormatting sqref="L177">
    <cfRule type="cellIs" dxfId="49" priority="29" stopIfTrue="1" operator="notEqual">
      <formula>$L$99</formula>
    </cfRule>
  </conditionalFormatting>
  <conditionalFormatting sqref="L194:L196">
    <cfRule type="cellIs" dxfId="48" priority="89" stopIfTrue="1" operator="notEqual">
      <formula>0</formula>
    </cfRule>
  </conditionalFormatting>
  <conditionalFormatting sqref="L200:L202">
    <cfRule type="cellIs" dxfId="47" priority="4" stopIfTrue="1" operator="notEqual">
      <formula>0</formula>
    </cfRule>
  </conditionalFormatting>
  <conditionalFormatting sqref="R87">
    <cfRule type="cellIs" dxfId="46" priority="53" stopIfTrue="1" operator="lessThan">
      <formula>0</formula>
    </cfRule>
  </conditionalFormatting>
  <conditionalFormatting sqref="R149:R151">
    <cfRule type="cellIs" dxfId="45" priority="49" stopIfTrue="1" operator="notEqual">
      <formula>0</formula>
    </cfRule>
  </conditionalFormatting>
  <conditionalFormatting sqref="R153:R155">
    <cfRule type="cellIs" dxfId="44" priority="48" stopIfTrue="1" operator="notEqual">
      <formula>0</formula>
    </cfRule>
  </conditionalFormatting>
  <conditionalFormatting sqref="R195:R198">
    <cfRule type="cellIs" dxfId="43" priority="43" stopIfTrue="1" operator="notEqual">
      <formula>0</formula>
    </cfRule>
  </conditionalFormatting>
  <conditionalFormatting sqref="R201:R204">
    <cfRule type="cellIs" dxfId="42" priority="2" stopIfTrue="1" operator="notEqual">
      <formula>0</formula>
    </cfRule>
  </conditionalFormatting>
  <conditionalFormatting sqref="R8:S8">
    <cfRule type="cellIs" dxfId="41" priority="71" stopIfTrue="1" operator="lessThan">
      <formula>0</formula>
    </cfRule>
  </conditionalFormatting>
  <conditionalFormatting sqref="R10:S10">
    <cfRule type="cellIs" dxfId="40" priority="85" stopIfTrue="1" operator="lessThan">
      <formula>0</formula>
    </cfRule>
  </conditionalFormatting>
  <conditionalFormatting sqref="R15:S16">
    <cfRule type="cellIs" dxfId="39" priority="50" stopIfTrue="1" operator="lessThan">
      <formula>0</formula>
    </cfRule>
  </conditionalFormatting>
  <conditionalFormatting sqref="R19:S20">
    <cfRule type="cellIs" dxfId="38" priority="28" stopIfTrue="1" operator="lessThan">
      <formula>0</formula>
    </cfRule>
  </conditionalFormatting>
  <conditionalFormatting sqref="R23:S24">
    <cfRule type="cellIs" dxfId="37" priority="27" stopIfTrue="1" operator="lessThan">
      <formula>0</formula>
    </cfRule>
  </conditionalFormatting>
  <conditionalFormatting sqref="R27:S28">
    <cfRule type="cellIs" dxfId="36" priority="26" stopIfTrue="1" operator="lessThan">
      <formula>0</formula>
    </cfRule>
  </conditionalFormatting>
  <conditionalFormatting sqref="R31:S32">
    <cfRule type="cellIs" dxfId="35" priority="25" stopIfTrue="1" operator="lessThan">
      <formula>0</formula>
    </cfRule>
  </conditionalFormatting>
  <conditionalFormatting sqref="R35:S36">
    <cfRule type="cellIs" dxfId="34" priority="24" stopIfTrue="1" operator="lessThan">
      <formula>0</formula>
    </cfRule>
  </conditionalFormatting>
  <conditionalFormatting sqref="R39:S40">
    <cfRule type="cellIs" dxfId="33" priority="23" stopIfTrue="1" operator="lessThan">
      <formula>0</formula>
    </cfRule>
  </conditionalFormatting>
  <conditionalFormatting sqref="R43:S44">
    <cfRule type="cellIs" dxfId="32" priority="22" stopIfTrue="1" operator="lessThan">
      <formula>0</formula>
    </cfRule>
  </conditionalFormatting>
  <conditionalFormatting sqref="R47:S48">
    <cfRule type="cellIs" dxfId="31" priority="21" stopIfTrue="1" operator="lessThan">
      <formula>0</formula>
    </cfRule>
  </conditionalFormatting>
  <conditionalFormatting sqref="R51:S52">
    <cfRule type="cellIs" dxfId="30" priority="20" stopIfTrue="1" operator="lessThan">
      <formula>0</formula>
    </cfRule>
  </conditionalFormatting>
  <conditionalFormatting sqref="R55:S56">
    <cfRule type="cellIs" dxfId="29" priority="19" stopIfTrue="1" operator="lessThan">
      <formula>0</formula>
    </cfRule>
  </conditionalFormatting>
  <conditionalFormatting sqref="R59:S60">
    <cfRule type="cellIs" dxfId="28" priority="18" stopIfTrue="1" operator="lessThan">
      <formula>0</formula>
    </cfRule>
  </conditionalFormatting>
  <conditionalFormatting sqref="R63:S64">
    <cfRule type="cellIs" dxfId="27" priority="17" stopIfTrue="1" operator="lessThan">
      <formula>0</formula>
    </cfRule>
  </conditionalFormatting>
  <conditionalFormatting sqref="R67:S68">
    <cfRule type="cellIs" dxfId="26" priority="16" stopIfTrue="1" operator="lessThan">
      <formula>0</formula>
    </cfRule>
  </conditionalFormatting>
  <conditionalFormatting sqref="R71:S72">
    <cfRule type="cellIs" dxfId="25" priority="15" stopIfTrue="1" operator="lessThan">
      <formula>0</formula>
    </cfRule>
  </conditionalFormatting>
  <conditionalFormatting sqref="R75:S76">
    <cfRule type="cellIs" dxfId="24" priority="14" stopIfTrue="1" operator="lessThan">
      <formula>0</formula>
    </cfRule>
  </conditionalFormatting>
  <conditionalFormatting sqref="R79:S80">
    <cfRule type="cellIs" dxfId="23" priority="13" stopIfTrue="1" operator="lessThan">
      <formula>0</formula>
    </cfRule>
  </conditionalFormatting>
  <conditionalFormatting sqref="R83:S84">
    <cfRule type="cellIs" dxfId="22" priority="12" stopIfTrue="1" operator="lessThan">
      <formula>0</formula>
    </cfRule>
  </conditionalFormatting>
  <conditionalFormatting sqref="R91:S92">
    <cfRule type="cellIs" dxfId="21" priority="10" stopIfTrue="1" operator="lessThan">
      <formula>0</formula>
    </cfRule>
  </conditionalFormatting>
  <conditionalFormatting sqref="R95:S96">
    <cfRule type="cellIs" dxfId="20" priority="9" stopIfTrue="1" operator="lessThan">
      <formula>0</formula>
    </cfRule>
  </conditionalFormatting>
  <conditionalFormatting sqref="R99:S99">
    <cfRule type="cellIs" dxfId="19" priority="82" stopIfTrue="1" operator="notEqual">
      <formula>0</formula>
    </cfRule>
  </conditionalFormatting>
  <conditionalFormatting sqref="R101:S103">
    <cfRule type="cellIs" dxfId="18" priority="46" stopIfTrue="1" operator="notEqual">
      <formula>0</formula>
    </cfRule>
  </conditionalFormatting>
  <conditionalFormatting sqref="R113:S113">
    <cfRule type="cellIs" dxfId="17" priority="83" stopIfTrue="1" operator="lessThan">
      <formula>0</formula>
    </cfRule>
  </conditionalFormatting>
  <conditionalFormatting sqref="R114:S116">
    <cfRule type="cellIs" dxfId="16" priority="42" stopIfTrue="1" operator="notEqual">
      <formula>0</formula>
    </cfRule>
  </conditionalFormatting>
  <conditionalFormatting sqref="R117:S117 R126:S126">
    <cfRule type="cellIs" dxfId="15" priority="84" stopIfTrue="1" operator="lessThan">
      <formula>0</formula>
    </cfRule>
  </conditionalFormatting>
  <conditionalFormatting sqref="R118:S124">
    <cfRule type="cellIs" dxfId="14" priority="41" stopIfTrue="1" operator="notEqual">
      <formula>0</formula>
    </cfRule>
  </conditionalFormatting>
  <conditionalFormatting sqref="R127:S127">
    <cfRule type="cellIs" dxfId="13" priority="72" stopIfTrue="1" operator="notEqual">
      <formula>0</formula>
    </cfRule>
  </conditionalFormatting>
  <conditionalFormatting sqref="R128:S129">
    <cfRule type="cellIs" dxfId="12" priority="47" stopIfTrue="1" operator="lessThan">
      <formula>0</formula>
    </cfRule>
  </conditionalFormatting>
  <conditionalFormatting sqref="R131:S131">
    <cfRule type="cellIs" dxfId="11" priority="81" stopIfTrue="1" operator="notEqual">
      <formula>0</formula>
    </cfRule>
  </conditionalFormatting>
  <conditionalFormatting sqref="R133:S147">
    <cfRule type="cellIs" dxfId="10" priority="45" stopIfTrue="1" operator="notEqual">
      <formula>0</formula>
    </cfRule>
  </conditionalFormatting>
  <conditionalFormatting sqref="R161:S167">
    <cfRule type="cellIs" dxfId="9" priority="44" stopIfTrue="1" operator="notEqual">
      <formula>0</formula>
    </cfRule>
  </conditionalFormatting>
  <conditionalFormatting sqref="R177:S177">
    <cfRule type="cellIs" dxfId="8" priority="80" stopIfTrue="1" operator="notEqual">
      <formula>0</formula>
    </cfRule>
  </conditionalFormatting>
  <conditionalFormatting sqref="R179:S179">
    <cfRule type="cellIs" dxfId="7" priority="79" stopIfTrue="1" operator="notEqual">
      <formula>0</formula>
    </cfRule>
  </conditionalFormatting>
  <conditionalFormatting sqref="R185:S185">
    <cfRule type="cellIs" dxfId="6" priority="78" stopIfTrue="1" operator="notEqual">
      <formula>0</formula>
    </cfRule>
  </conditionalFormatting>
  <conditionalFormatting sqref="R187:S187">
    <cfRule type="cellIs" dxfId="5" priority="77" stopIfTrue="1" operator="notEqual">
      <formula>0</formula>
    </cfRule>
  </conditionalFormatting>
  <conditionalFormatting sqref="R189:S189">
    <cfRule type="cellIs" dxfId="4" priority="76" stopIfTrue="1" operator="notEqual">
      <formula>0</formula>
    </cfRule>
  </conditionalFormatting>
  <conditionalFormatting sqref="R191:S191">
    <cfRule type="cellIs" dxfId="3" priority="75" stopIfTrue="1" operator="notEqual">
      <formula>0</formula>
    </cfRule>
  </conditionalFormatting>
  <conditionalFormatting sqref="S87:S88">
    <cfRule type="cellIs" dxfId="2" priority="11" stopIfTrue="1" operator="lessThan">
      <formula>0</formula>
    </cfRule>
  </conditionalFormatting>
  <conditionalFormatting sqref="S193:S197">
    <cfRule type="cellIs" dxfId="1" priority="74" stopIfTrue="1" operator="notEqual">
      <formula>0</formula>
    </cfRule>
  </conditionalFormatting>
  <conditionalFormatting sqref="S199:S203">
    <cfRule type="cellIs" dxfId="0" priority="3" stopIfTrue="1" operator="notEqual">
      <formula>0</formula>
    </cfRule>
  </conditionalFormatting>
  <printOptions horizontalCentered="1"/>
  <pageMargins left="0" right="0" top="0.59055118110236227" bottom="0.59055118110236227" header="0.31496062992125984" footer="0.51181102362204722"/>
  <pageSetup paperSize="9" scale="27" fitToHeight="0" orientation="landscape" r:id="rId1"/>
  <headerFooter alignWithMargins="0">
    <oddHeader>&amp;L&amp;20Annex D: Framework of the GNI Process Table - Layer 1</oddHeader>
    <oddFooter>&amp;C&amp;P</oddFooter>
  </headerFooter>
  <rowBreaks count="1" manualBreakCount="1">
    <brk id="108" min="2" max="27" man="1"/>
  </rowBreaks>
  <ignoredErrors>
    <ignoredError sqref="D15:P15 D22:P23 D20:E20 F20:N20 D21:E21 F21:N21 D26:P27 D24:E24 G24:P24 D25:E25 G25:P25 D30:E31 D28:E29 G28:P29 D34:E35 D32:E33 G32:P33 D38:E39 D36:E37 G36:P37 D42:E43 D40:E41 G40:P41 D46:E47 D44:E45 G44:P45 D50:E51 D48:E49 G48:P49 D55:K55 D52:E53 G52:P53 G62:P63 G60:P61 G66:P67 G64:P65 G70:P71 G68:P69 G74:P75 G72:P73 D78:P79 G76:P77 D82:D83 D80:D81 G80:P81 D86:D87 D84:D85 G84:P85 D90:D91 D88:D89 G88:P89 D94:D95 D93 G92:P93 D96:D97 G96:P97 G58:P59 G56:K56 G57:K57 D18:P19 D16:N16 P16 D17:N17 P17 P20 P21 D92 F24:F25 G30:P31 G34:P35 G38:P39 G42:P43 G46:P47 G50:P51 D54:E54 G54:P54 F54 F50:F51 F46:F47 F42:F43 F38:F39 F34:F35 F30:F31 F28:F29 F32:F33 F36:F37 F40:F41 F44:F45 F48:F49 F52:F53 D76 E57:F57 E56:F56 D58:F59 D77 D72:E73 D74:F75 D68:E69 D70:F71 D64:E65 D66:F67 D60:E61 D62:F63 D57 F64:F65 F60:F61 F68:F69 F72:F73 E76:F76 E77:F77 D56 G82:P83 G86:P87 G90:P91 G94:P95 E96:E97 E94:F95 E88:E89 E90:F91 E84:E85 E86:F87 E80:E81 E82:F83 F80:F81 F84:F85 F88:F89 E92:F93 E98:F98 F96:F97 D183:F203 G192:AE203 D161:P176 D131:P149 D111:P127 E99:F104 D105:P105 D99:D104 G99:P104 G185:P191 AF161:AF179 AF131:AF155 AF111:AF129 AF105 AF99:AF104 Q99:AE104 Q105:AE105 Q111:AE127 Q131:AE149 Q161:AE179 Q185:AE191 Q15:AE98 Q180:AE184 Q156:AE160 Q130:AE130 Q106:AE110 D152:P153 D151:E151 G151:K151 D155:E155 G155:K155 L151:P151 L155:P155 Q152:AE153 Q151:R151 S151:AE151 Q155:R155 S155:AE155 D178:P179 D177:K177 L177:N177 O177:P177 Q129:R129 Q128:R128 S128:AE128 S129:AE129 D129:E129 D128:E128 G128:P128 G129:P129 F128:F129 D150:E150 M150:P150 D154:E154 M154:P154 Q150:R150 T150:AE150 Q154:R154 T154:AE154 G154:L154 G150:L150 M55:P55 M57:P57 L56:P56 L55 L57 F150:F151 F154:F155" unlockedFormula="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9" tint="0.59999389629810485"/>
    <pageSetUpPr fitToPage="1"/>
  </sheetPr>
  <dimension ref="A1:AP207"/>
  <sheetViews>
    <sheetView zoomScale="80" zoomScaleNormal="80" zoomScaleSheetLayoutView="80" workbookViewId="0">
      <pane xSplit="2" ySplit="4" topLeftCell="C5" activePane="bottomRight" state="frozen"/>
      <selection pane="topRight" activeCell="C1" sqref="C1"/>
      <selection pane="bottomLeft" activeCell="A5" sqref="A5"/>
      <selection pane="bottomRight" activeCell="C1" sqref="C1:C1048576"/>
    </sheetView>
  </sheetViews>
  <sheetFormatPr defaultColWidth="9.140625" defaultRowHeight="12.75" x14ac:dyDescent="0.2"/>
  <cols>
    <col min="1" max="1" width="52.140625" bestFit="1" customWidth="1"/>
    <col min="2" max="2" width="4.7109375" customWidth="1"/>
    <col min="3" max="3" width="42.28515625" customWidth="1"/>
    <col min="4" max="6" width="17.28515625" customWidth="1"/>
    <col min="7" max="7" width="15.42578125" customWidth="1"/>
    <col min="8" max="8" width="14.5703125" bestFit="1" customWidth="1"/>
    <col min="9" max="10" width="14.5703125" customWidth="1"/>
    <col min="11" max="12" width="13.28515625" customWidth="1"/>
    <col min="13" max="13" width="13.5703125" customWidth="1"/>
    <col min="14" max="14" width="15" customWidth="1"/>
    <col min="15" max="16" width="13.5703125" customWidth="1"/>
    <col min="17" max="28" width="14.85546875" customWidth="1"/>
    <col min="29" max="29" width="15.28515625" customWidth="1"/>
    <col min="30" max="31" width="14.85546875" customWidth="1"/>
    <col min="32" max="32" width="16.85546875" style="2" customWidth="1"/>
    <col min="33" max="33" width="10.140625" customWidth="1"/>
    <col min="34" max="43" width="6.7109375" customWidth="1"/>
  </cols>
  <sheetData>
    <row r="1" spans="1:39" ht="18.75" thickBot="1" x14ac:dyDescent="0.3">
      <c r="H1" s="1"/>
      <c r="I1" s="1"/>
      <c r="J1" s="1"/>
      <c r="K1" s="1"/>
      <c r="L1" s="1"/>
      <c r="M1" s="1"/>
      <c r="N1" s="1"/>
    </row>
    <row r="2" spans="1:39" ht="16.5" customHeight="1" x14ac:dyDescent="0.2">
      <c r="A2" s="794" t="s">
        <v>11</v>
      </c>
      <c r="B2" s="796" t="s">
        <v>12</v>
      </c>
      <c r="C2" s="797"/>
      <c r="D2" s="800" t="s">
        <v>13</v>
      </c>
      <c r="E2" s="801"/>
      <c r="F2" s="801"/>
      <c r="G2" s="801"/>
      <c r="H2" s="801"/>
      <c r="I2" s="801"/>
      <c r="J2" s="801"/>
      <c r="K2" s="801"/>
      <c r="L2" s="801"/>
      <c r="M2" s="801"/>
      <c r="N2" s="801"/>
      <c r="O2" s="801"/>
      <c r="P2" s="802"/>
      <c r="Q2" s="805" t="s">
        <v>14</v>
      </c>
      <c r="R2" s="800"/>
      <c r="S2" s="800"/>
      <c r="T2" s="800"/>
      <c r="U2" s="801"/>
      <c r="V2" s="801"/>
      <c r="W2" s="801"/>
      <c r="X2" s="801"/>
      <c r="Y2" s="801"/>
      <c r="Z2" s="801"/>
      <c r="AA2" s="801"/>
      <c r="AB2" s="801"/>
      <c r="AC2" s="801"/>
      <c r="AD2" s="801"/>
      <c r="AE2" s="802"/>
      <c r="AF2" s="806" t="s">
        <v>15</v>
      </c>
    </row>
    <row r="3" spans="1:39" ht="16.5" customHeight="1" x14ac:dyDescent="0.2">
      <c r="A3" s="795"/>
      <c r="B3" s="798"/>
      <c r="C3" s="799"/>
      <c r="D3" s="808" t="s">
        <v>16</v>
      </c>
      <c r="E3" s="809" t="s">
        <v>17</v>
      </c>
      <c r="F3" s="809" t="s">
        <v>18</v>
      </c>
      <c r="G3" s="810" t="s">
        <v>19</v>
      </c>
      <c r="H3" s="810"/>
      <c r="I3" s="810"/>
      <c r="J3" s="810"/>
      <c r="K3" s="810"/>
      <c r="L3" s="810"/>
      <c r="M3" s="810"/>
      <c r="N3" s="810"/>
      <c r="O3" s="809" t="s">
        <v>20</v>
      </c>
      <c r="P3" s="811" t="s">
        <v>21</v>
      </c>
      <c r="Q3" s="816" t="s">
        <v>22</v>
      </c>
      <c r="R3" s="811" t="s">
        <v>23</v>
      </c>
      <c r="S3" s="812"/>
      <c r="T3" s="813"/>
      <c r="U3" s="814"/>
      <c r="V3" s="809" t="s">
        <v>24</v>
      </c>
      <c r="W3" s="809"/>
      <c r="X3" s="809"/>
      <c r="Y3" s="809"/>
      <c r="Z3" s="809"/>
      <c r="AA3" s="809"/>
      <c r="AB3" s="809"/>
      <c r="AC3" s="809"/>
      <c r="AD3" s="809" t="s">
        <v>25</v>
      </c>
      <c r="AE3" s="815" t="s">
        <v>26</v>
      </c>
      <c r="AF3" s="807"/>
    </row>
    <row r="4" spans="1:39" ht="35.25" customHeight="1" x14ac:dyDescent="0.2">
      <c r="A4" s="795"/>
      <c r="B4" s="798"/>
      <c r="C4" s="799"/>
      <c r="D4" s="808"/>
      <c r="E4" s="809"/>
      <c r="F4" s="809"/>
      <c r="G4" s="58" t="s">
        <v>28</v>
      </c>
      <c r="H4" s="59" t="s">
        <v>29</v>
      </c>
      <c r="I4" s="60" t="s">
        <v>30</v>
      </c>
      <c r="J4" s="60" t="s">
        <v>31</v>
      </c>
      <c r="K4" s="60" t="s">
        <v>32</v>
      </c>
      <c r="L4" s="531" t="s">
        <v>33</v>
      </c>
      <c r="M4" s="61" t="s">
        <v>34</v>
      </c>
      <c r="N4" s="62" t="s">
        <v>35</v>
      </c>
      <c r="O4" s="809"/>
      <c r="P4" s="811"/>
      <c r="Q4" s="816"/>
      <c r="R4" s="63" t="s">
        <v>36</v>
      </c>
      <c r="S4" s="525" t="s">
        <v>37</v>
      </c>
      <c r="T4" s="64" t="s">
        <v>38</v>
      </c>
      <c r="U4" s="62" t="s">
        <v>39</v>
      </c>
      <c r="V4" s="63" t="s">
        <v>40</v>
      </c>
      <c r="W4" s="60" t="s">
        <v>41</v>
      </c>
      <c r="X4" s="60" t="s">
        <v>42</v>
      </c>
      <c r="Y4" s="60" t="s">
        <v>43</v>
      </c>
      <c r="Z4" s="60" t="s">
        <v>44</v>
      </c>
      <c r="AA4" s="60" t="s">
        <v>45</v>
      </c>
      <c r="AB4" s="64" t="s">
        <v>46</v>
      </c>
      <c r="AC4" s="62" t="s">
        <v>47</v>
      </c>
      <c r="AD4" s="809"/>
      <c r="AE4" s="815"/>
      <c r="AF4" s="807"/>
    </row>
    <row r="5" spans="1:39" x14ac:dyDescent="0.2">
      <c r="A5" s="65"/>
      <c r="B5" s="66"/>
      <c r="C5" s="67"/>
      <c r="D5" s="662"/>
      <c r="E5" s="663"/>
      <c r="F5" s="663"/>
      <c r="G5" s="664"/>
      <c r="H5" s="665"/>
      <c r="I5" s="666"/>
      <c r="J5" s="666"/>
      <c r="K5" s="666"/>
      <c r="L5" s="667"/>
      <c r="M5" s="668"/>
      <c r="N5" s="663"/>
      <c r="O5" s="663"/>
      <c r="P5" s="669"/>
      <c r="Q5" s="670"/>
      <c r="R5" s="671"/>
      <c r="S5" s="672"/>
      <c r="T5" s="673"/>
      <c r="U5" s="674"/>
      <c r="V5" s="671"/>
      <c r="W5" s="675"/>
      <c r="X5" s="675"/>
      <c r="Y5" s="675"/>
      <c r="Z5" s="675"/>
      <c r="AA5" s="675"/>
      <c r="AB5" s="673"/>
      <c r="AC5" s="674"/>
      <c r="AD5" s="674"/>
      <c r="AE5" s="676"/>
      <c r="AF5" s="653"/>
    </row>
    <row r="6" spans="1:39" ht="18" x14ac:dyDescent="0.25">
      <c r="A6" s="81" t="s">
        <v>48</v>
      </c>
      <c r="B6" s="376" t="s">
        <v>49</v>
      </c>
      <c r="C6" s="82"/>
      <c r="D6" s="677"/>
      <c r="E6" s="678"/>
      <c r="F6" s="678"/>
      <c r="G6" s="679"/>
      <c r="H6" s="680"/>
      <c r="I6" s="681"/>
      <c r="J6" s="681"/>
      <c r="K6" s="681"/>
      <c r="L6" s="682"/>
      <c r="M6" s="683"/>
      <c r="N6" s="678"/>
      <c r="O6" s="678"/>
      <c r="P6" s="684"/>
      <c r="Q6" s="685"/>
      <c r="R6" s="686"/>
      <c r="S6" s="687"/>
      <c r="T6" s="688"/>
      <c r="U6" s="689"/>
      <c r="V6" s="686"/>
      <c r="W6" s="690"/>
      <c r="X6" s="690"/>
      <c r="Y6" s="690"/>
      <c r="Z6" s="690"/>
      <c r="AA6" s="690"/>
      <c r="AB6" s="688"/>
      <c r="AC6" s="689"/>
      <c r="AD6" s="689"/>
      <c r="AE6" s="691"/>
      <c r="AF6" s="654"/>
    </row>
    <row r="7" spans="1:39" x14ac:dyDescent="0.2">
      <c r="A7" s="96" t="s">
        <v>0</v>
      </c>
      <c r="B7" s="97"/>
      <c r="C7" s="98" t="s">
        <v>50</v>
      </c>
      <c r="D7" s="677"/>
      <c r="E7" s="678"/>
      <c r="F7" s="678"/>
      <c r="G7" s="679"/>
      <c r="H7" s="680"/>
      <c r="I7" s="681"/>
      <c r="J7" s="681"/>
      <c r="K7" s="681"/>
      <c r="L7" s="682"/>
      <c r="M7" s="683"/>
      <c r="N7" s="678"/>
      <c r="O7" s="678"/>
      <c r="P7" s="684"/>
      <c r="Q7" s="685"/>
      <c r="R7" s="686"/>
      <c r="S7" s="687"/>
      <c r="T7" s="688"/>
      <c r="U7" s="689"/>
      <c r="V7" s="686"/>
      <c r="W7" s="690"/>
      <c r="X7" s="690"/>
      <c r="Y7" s="690"/>
      <c r="Z7" s="690"/>
      <c r="AA7" s="690"/>
      <c r="AB7" s="688"/>
      <c r="AC7" s="689"/>
      <c r="AD7" s="689"/>
      <c r="AE7" s="691"/>
      <c r="AF7" s="654"/>
    </row>
    <row r="8" spans="1:39" x14ac:dyDescent="0.2">
      <c r="A8" s="54" t="s">
        <v>51</v>
      </c>
      <c r="B8" s="3"/>
      <c r="C8" s="4" t="s">
        <v>173</v>
      </c>
      <c r="D8" s="405">
        <f>'Data (Layer 1)'!D8/'Data (Layer 1)'!$AF$8*100</f>
        <v>2.3121783354143193</v>
      </c>
      <c r="E8" s="406">
        <f>'Data (Layer 1)'!E8/'Data (Layer 1)'!$AF$8*100</f>
        <v>3.1081554344184914</v>
      </c>
      <c r="F8" s="406">
        <f>'Data (Layer 1)'!F8/'Data (Layer 1)'!$AF$8*100</f>
        <v>81.340408685324491</v>
      </c>
      <c r="G8" s="407">
        <f>'Data (Layer 1)'!G8/'Data (Layer 1)'!$AF$8*100</f>
        <v>0.67644730030148925</v>
      </c>
      <c r="H8" s="408">
        <f>'Data (Layer 1)'!H8/'Data (Layer 1)'!$AF$8*100</f>
        <v>0</v>
      </c>
      <c r="I8" s="409">
        <f>'Data (Layer 1)'!I8/'Data (Layer 1)'!$AF$8*100</f>
        <v>1.9124767792429271</v>
      </c>
      <c r="J8" s="409">
        <f>'Data (Layer 1)'!J8/'Data (Layer 1)'!$AF$8*100</f>
        <v>5.5512836129975334</v>
      </c>
      <c r="K8" s="409">
        <f>'Data (Layer 1)'!K8/'Data (Layer 1)'!$AF$8*100</f>
        <v>0.71641745591862838</v>
      </c>
      <c r="L8" s="409">
        <f>'Data (Layer 1)'!L8/'Data (Layer 1)'!$AF$8*100</f>
        <v>0.80758747754057914</v>
      </c>
      <c r="M8" s="410">
        <f>'Data (Layer 1)'!M8/'Data (Layer 1)'!$AF$8*100</f>
        <v>0.12048146907451959</v>
      </c>
      <c r="N8" s="406">
        <f>'Data (Layer 1)'!N8/'Data (Layer 1)'!$AF$8*100</f>
        <v>9.7846940950756771</v>
      </c>
      <c r="O8" s="406">
        <f>'Data (Layer 1)'!O8/'Data (Layer 1)'!$AF$8*100</f>
        <v>4.2360751591192862</v>
      </c>
      <c r="P8" s="692">
        <f>'Data (Layer 1)'!P8/'Data (Layer 1)'!$AF$8*100</f>
        <v>100.78151170935226</v>
      </c>
      <c r="Q8" s="411">
        <f>'Data (Layer 1)'!Q8/'Data (Layer 1)'!$AF$8*100</f>
        <v>-0.41740262508755366</v>
      </c>
      <c r="R8" s="412">
        <f>'Data (Layer 1)'!R8/'Data (Layer 1)'!$AF$8*100</f>
        <v>2.5314431890854829E-2</v>
      </c>
      <c r="S8" s="412">
        <f>'Data (Layer 1)'!S8/'Data (Layer 1)'!$AF$8*100</f>
        <v>0</v>
      </c>
      <c r="T8" s="413">
        <f>'Data (Layer 1)'!T8/'Data (Layer 1)'!$AF$8*100</f>
        <v>-1.0036315741389288</v>
      </c>
      <c r="U8" s="406">
        <f>'Data (Layer 1)'!U8/'Data (Layer 1)'!$AF$8*100</f>
        <v>-0.97831714224807387</v>
      </c>
      <c r="V8" s="412">
        <f>'Data (Layer 1)'!V8/'Data (Layer 1)'!$AF$8*100</f>
        <v>0</v>
      </c>
      <c r="W8" s="409">
        <f>'Data (Layer 1)'!W8/'Data (Layer 1)'!$AF$8*100</f>
        <v>8.0511313457380385E-2</v>
      </c>
      <c r="X8" s="409">
        <f>'Data (Layer 1)'!X8/'Data (Layer 1)'!$AF$8*100</f>
        <v>0</v>
      </c>
      <c r="Y8" s="409">
        <f>'Data (Layer 1)'!Y8/'Data (Layer 1)'!$AF$8*100</f>
        <v>0</v>
      </c>
      <c r="Z8" s="409">
        <f>'Data (Layer 1)'!Z8/'Data (Layer 1)'!$AF$8*100</f>
        <v>0</v>
      </c>
      <c r="AA8" s="409">
        <f>'Data (Layer 1)'!AA8/'Data (Layer 1)'!$AF$8*100</f>
        <v>0.57062155495325395</v>
      </c>
      <c r="AB8" s="413">
        <f>'Data (Layer 1)'!AB8/'Data (Layer 1)'!$AF$8*100</f>
        <v>-3.692481042726193E-2</v>
      </c>
      <c r="AC8" s="406">
        <f>'Data (Layer 1)'!AC8/'Data (Layer 1)'!$AF$8*100</f>
        <v>0.61420805798337241</v>
      </c>
      <c r="AD8" s="406">
        <f>'Data (Layer 1)'!AD8/'Data (Layer 1)'!$AF$8*100</f>
        <v>0</v>
      </c>
      <c r="AE8" s="414">
        <f>'Data (Layer 1)'!AE8/'Data (Layer 1)'!$AF$8*100</f>
        <v>-0.78151170935225511</v>
      </c>
      <c r="AF8" s="402">
        <f>'Data (Layer 1)'!AF8/'Data (Layer 1)'!$AF$8*100</f>
        <v>100</v>
      </c>
      <c r="AH8" s="377"/>
      <c r="AI8" s="377"/>
      <c r="AJ8" s="377"/>
      <c r="AK8" s="377"/>
      <c r="AL8" s="377"/>
      <c r="AM8" s="377"/>
    </row>
    <row r="9" spans="1:39" x14ac:dyDescent="0.2">
      <c r="A9" s="103"/>
      <c r="B9" s="104"/>
      <c r="C9" s="105"/>
      <c r="D9" s="415"/>
      <c r="E9" s="416"/>
      <c r="F9" s="416"/>
      <c r="G9" s="417"/>
      <c r="H9" s="418"/>
      <c r="I9" s="419"/>
      <c r="J9" s="419"/>
      <c r="K9" s="419"/>
      <c r="L9" s="535"/>
      <c r="M9" s="420"/>
      <c r="N9" s="416"/>
      <c r="O9" s="416"/>
      <c r="P9" s="693"/>
      <c r="Q9" s="421"/>
      <c r="R9" s="422"/>
      <c r="S9" s="422"/>
      <c r="T9" s="423"/>
      <c r="U9" s="416"/>
      <c r="V9" s="422"/>
      <c r="W9" s="419"/>
      <c r="X9" s="419"/>
      <c r="Y9" s="419"/>
      <c r="Z9" s="419"/>
      <c r="AA9" s="419"/>
      <c r="AB9" s="423"/>
      <c r="AC9" s="416"/>
      <c r="AD9" s="416"/>
      <c r="AE9" s="424"/>
      <c r="AF9" s="404"/>
      <c r="AH9" s="377"/>
      <c r="AI9" s="377"/>
      <c r="AJ9" s="377"/>
      <c r="AK9" s="377"/>
      <c r="AL9" s="377"/>
      <c r="AM9" s="377"/>
    </row>
    <row r="10" spans="1:39" x14ac:dyDescent="0.2">
      <c r="A10" s="54" t="s">
        <v>52</v>
      </c>
      <c r="B10" s="3"/>
      <c r="C10" s="4" t="s">
        <v>174</v>
      </c>
      <c r="D10" s="405">
        <f>'Data (Layer 1)'!D10/'Data (Layer 1)'!$AF$10*100</f>
        <v>2.7918152066419033</v>
      </c>
      <c r="E10" s="406">
        <f>'Data (Layer 1)'!E10/'Data (Layer 1)'!$AF$10*100</f>
        <v>3.0929166397623815</v>
      </c>
      <c r="F10" s="406">
        <f>'Data (Layer 1)'!F10/'Data (Layer 1)'!$AF$10*100</f>
        <v>94.269557149799667</v>
      </c>
      <c r="G10" s="407">
        <f>'Data (Layer 1)'!G10/'Data (Layer 1)'!$AF$10*100</f>
        <v>0.25352332856419474</v>
      </c>
      <c r="H10" s="408">
        <f>'Data (Layer 1)'!H10/'Data (Layer 1)'!$AF$10*100</f>
        <v>0</v>
      </c>
      <c r="I10" s="409">
        <f>'Data (Layer 1)'!I10/'Data (Layer 1)'!$AF$10*100</f>
        <v>0</v>
      </c>
      <c r="J10" s="409">
        <f>'Data (Layer 1)'!J10/'Data (Layer 1)'!$AF$10*100</f>
        <v>0</v>
      </c>
      <c r="K10" s="409">
        <f>'Data (Layer 1)'!K10/'Data (Layer 1)'!$AF$10*100</f>
        <v>0</v>
      </c>
      <c r="L10" s="409">
        <f>'Data (Layer 1)'!L10/'Data (Layer 1)'!$AF$10*100</f>
        <v>0</v>
      </c>
      <c r="M10" s="410">
        <f>'Data (Layer 1)'!M10/'Data (Layer 1)'!$AF$10*100</f>
        <v>0</v>
      </c>
      <c r="N10" s="406">
        <f>'Data (Layer 1)'!N10/'Data (Layer 1)'!$AF$10*100</f>
        <v>0.25352332856419474</v>
      </c>
      <c r="O10" s="406">
        <f>'Data (Layer 1)'!O10/'Data (Layer 1)'!$AF$10*100</f>
        <v>1.4908938906315314</v>
      </c>
      <c r="P10" s="692">
        <f>'Data (Layer 1)'!P10/'Data (Layer 1)'!$AF$10*100</f>
        <v>101.89870621539967</v>
      </c>
      <c r="Q10" s="411">
        <f>'Data (Layer 1)'!Q10/'Data (Layer 1)'!$AF$10*100</f>
        <v>-1.4412767244514073</v>
      </c>
      <c r="R10" s="412">
        <f>'Data (Layer 1)'!R10/'Data (Layer 1)'!$AF$10*100</f>
        <v>1.0473979874461774</v>
      </c>
      <c r="S10" s="412">
        <f>'Data (Layer 1)'!S10/'Data (Layer 1)'!$AF$10*100</f>
        <v>0.55802319772440723</v>
      </c>
      <c r="T10" s="413">
        <f>'Data (Layer 1)'!T10/'Data (Layer 1)'!$AF$10*100</f>
        <v>-2.264038089671133</v>
      </c>
      <c r="U10" s="406">
        <f>'Data (Layer 1)'!U10/'Data (Layer 1)'!$AF$10*100</f>
        <v>-0.65861690450054877</v>
      </c>
      <c r="V10" s="412">
        <f>'Data (Layer 1)'!V10/'Data (Layer 1)'!$AF$10*100</f>
        <v>0</v>
      </c>
      <c r="W10" s="409">
        <f>'Data (Layer 1)'!W10/'Data (Layer 1)'!$AF$10*100</f>
        <v>2.1749990654300892E-2</v>
      </c>
      <c r="X10" s="409">
        <f>'Data (Layer 1)'!X10/'Data (Layer 1)'!$AF$10*100</f>
        <v>0</v>
      </c>
      <c r="Y10" s="409">
        <f>'Data (Layer 1)'!Y10/'Data (Layer 1)'!$AF$10*100</f>
        <v>0</v>
      </c>
      <c r="Z10" s="409">
        <f>'Data (Layer 1)'!Z10/'Data (Layer 1)'!$AF$10*100</f>
        <v>0</v>
      </c>
      <c r="AA10" s="409">
        <f>'Data (Layer 1)'!AA10/'Data (Layer 1)'!$AF$10*100</f>
        <v>0</v>
      </c>
      <c r="AB10" s="413">
        <f>'Data (Layer 1)'!AB10/'Data (Layer 1)'!$AF$10*100</f>
        <v>0.21716006293903545</v>
      </c>
      <c r="AC10" s="406">
        <f>'Data (Layer 1)'!AC10/'Data (Layer 1)'!$AF$10*100</f>
        <v>0.23891005359333636</v>
      </c>
      <c r="AD10" s="406">
        <f>'Data (Layer 1)'!AD10/'Data (Layer 1)'!$AF$10*100</f>
        <v>-3.7722640041053107E-2</v>
      </c>
      <c r="AE10" s="414">
        <f>'Data (Layer 1)'!AE10/'Data (Layer 1)'!$AF$10*100</f>
        <v>-1.898706215399673</v>
      </c>
      <c r="AF10" s="402">
        <f>'Data (Layer 1)'!AF10/'Data (Layer 1)'!$AF$10*100</f>
        <v>100</v>
      </c>
      <c r="AH10" s="377"/>
      <c r="AI10" s="377"/>
      <c r="AJ10" s="377"/>
      <c r="AK10" s="377"/>
      <c r="AL10" s="377"/>
      <c r="AM10" s="377"/>
    </row>
    <row r="11" spans="1:39" x14ac:dyDescent="0.2">
      <c r="A11" s="103"/>
      <c r="B11" s="104"/>
      <c r="C11" s="105"/>
      <c r="D11" s="415"/>
      <c r="E11" s="416"/>
      <c r="F11" s="416"/>
      <c r="G11" s="417"/>
      <c r="H11" s="418"/>
      <c r="I11" s="419"/>
      <c r="J11" s="419"/>
      <c r="K11" s="419"/>
      <c r="L11" s="535"/>
      <c r="M11" s="420"/>
      <c r="N11" s="416"/>
      <c r="O11" s="416"/>
      <c r="P11" s="693"/>
      <c r="Q11" s="421"/>
      <c r="R11" s="422"/>
      <c r="S11" s="422"/>
      <c r="T11" s="423"/>
      <c r="U11" s="416"/>
      <c r="V11" s="422"/>
      <c r="W11" s="419"/>
      <c r="X11" s="419"/>
      <c r="Y11" s="419"/>
      <c r="Z11" s="419"/>
      <c r="AA11" s="419"/>
      <c r="AB11" s="423"/>
      <c r="AC11" s="416"/>
      <c r="AD11" s="416"/>
      <c r="AE11" s="424"/>
      <c r="AF11" s="404"/>
      <c r="AH11" s="377"/>
      <c r="AI11" s="377"/>
      <c r="AJ11" s="377"/>
      <c r="AK11" s="377"/>
      <c r="AL11" s="377"/>
      <c r="AM11" s="377"/>
    </row>
    <row r="12" spans="1:39" x14ac:dyDescent="0.2">
      <c r="A12" s="54" t="s">
        <v>53</v>
      </c>
      <c r="B12" s="3"/>
      <c r="C12" s="4" t="s">
        <v>175</v>
      </c>
      <c r="D12" s="405">
        <f>'Data (Layer 1)'!D12/'Data (Layer 1)'!$AF$12*100</f>
        <v>1.7015735120425373</v>
      </c>
      <c r="E12" s="406">
        <f>'Data (Layer 1)'!E12/'Data (Layer 1)'!$AF$12*100</f>
        <v>3.1275552805887368</v>
      </c>
      <c r="F12" s="406">
        <f>'Data (Layer 1)'!F12/'Data (Layer 1)'!$AF$12*100</f>
        <v>64.880872548553043</v>
      </c>
      <c r="G12" s="407">
        <f>'Data (Layer 1)'!G12/'Data (Layer 1)'!$AF$12*100</f>
        <v>1.2148533999022233</v>
      </c>
      <c r="H12" s="408">
        <f>'Data (Layer 1)'!H12/'Data (Layer 1)'!$AF$12*100</f>
        <v>0</v>
      </c>
      <c r="I12" s="409">
        <f>'Data (Layer 1)'!I12/'Data (Layer 1)'!$AF$12*100</f>
        <v>4.3471677215874429</v>
      </c>
      <c r="J12" s="409">
        <f>'Data (Layer 1)'!J12/'Data (Layer 1)'!$AF$12*100</f>
        <v>12.618381147275015</v>
      </c>
      <c r="K12" s="409">
        <f>'Data (Layer 1)'!K12/'Data (Layer 1)'!$AF$12*100</f>
        <v>1.6284573351965699</v>
      </c>
      <c r="L12" s="409">
        <f>'Data (Layer 1)'!L12/'Data (Layer 1)'!$AF$12*100</f>
        <v>1.8356919429434237</v>
      </c>
      <c r="M12" s="410">
        <f>'Data (Layer 1)'!M12/'Data (Layer 1)'!$AF$12*100</f>
        <v>0.27386118309761659</v>
      </c>
      <c r="N12" s="406">
        <f>'Data (Layer 1)'!N12/'Data (Layer 1)'!$AF$12*100</f>
        <v>21.918412730002292</v>
      </c>
      <c r="O12" s="406">
        <f>'Data (Layer 1)'!O12/'Data (Layer 1)'!$AF$12*100</f>
        <v>7.7308459411869048</v>
      </c>
      <c r="P12" s="692">
        <f>'Data (Layer 1)'!P12/'Data (Layer 1)'!$AF$12*100</f>
        <v>99.359260012373511</v>
      </c>
      <c r="Q12" s="411">
        <f>'Data (Layer 1)'!Q12/'Data (Layer 1)'!$AF$12*100</f>
        <v>0.88604692414521125</v>
      </c>
      <c r="R12" s="412">
        <f>'Data (Layer 1)'!R12/'Data (Layer 1)'!$AF$12*100</f>
        <v>-1.2758556539571426</v>
      </c>
      <c r="S12" s="412">
        <f>'Data (Layer 1)'!S12/'Data (Layer 1)'!$AF$12*100</f>
        <v>-0.71039504367501805</v>
      </c>
      <c r="T12" s="413">
        <f>'Data (Layer 1)'!T12/'Data (Layer 1)'!$AF$12*100</f>
        <v>0.60093709845590748</v>
      </c>
      <c r="U12" s="406">
        <f>'Data (Layer 1)'!U12/'Data (Layer 1)'!$AF$12*100</f>
        <v>-1.3853135991762533</v>
      </c>
      <c r="V12" s="412">
        <f>'Data (Layer 1)'!V12/'Data (Layer 1)'!$AF$12*100</f>
        <v>0</v>
      </c>
      <c r="W12" s="409">
        <f>'Data (Layer 1)'!W12/'Data (Layer 1)'!$AF$12*100</f>
        <v>0.15531779578522015</v>
      </c>
      <c r="X12" s="409">
        <f>'Data (Layer 1)'!X12/'Data (Layer 1)'!$AF$12*100</f>
        <v>0</v>
      </c>
      <c r="Y12" s="409">
        <f>'Data (Layer 1)'!Y12/'Data (Layer 1)'!$AF$12*100</f>
        <v>0</v>
      </c>
      <c r="Z12" s="409">
        <f>'Data (Layer 1)'!Z12/'Data (Layer 1)'!$AF$12*100</f>
        <v>0</v>
      </c>
      <c r="AA12" s="409">
        <f>'Data (Layer 1)'!AA12/'Data (Layer 1)'!$AF$12*100</f>
        <v>1.2970550188414764</v>
      </c>
      <c r="AB12" s="413">
        <f>'Data (Layer 1)'!AB12/'Data (Layer 1)'!$AF$12*100</f>
        <v>-0.36038920303367239</v>
      </c>
      <c r="AC12" s="406">
        <f>'Data (Layer 1)'!AC12/'Data (Layer 1)'!$AF$12*100</f>
        <v>1.0919836115930242</v>
      </c>
      <c r="AD12" s="406">
        <f>'Data (Layer 1)'!AD12/'Data (Layer 1)'!$AF$12*100</f>
        <v>4.8023051064510963E-2</v>
      </c>
      <c r="AE12" s="414">
        <f>'Data (Layer 1)'!AE12/'Data (Layer 1)'!$AF$12*100</f>
        <v>0.6407399876264932</v>
      </c>
      <c r="AF12" s="402">
        <f>'Data (Layer 1)'!AF12/'Data (Layer 1)'!$AF$12*100</f>
        <v>100</v>
      </c>
      <c r="AH12" s="377"/>
      <c r="AI12" s="377"/>
      <c r="AJ12" s="377"/>
      <c r="AK12" s="377"/>
      <c r="AL12" s="377"/>
      <c r="AM12" s="377"/>
    </row>
    <row r="13" spans="1:39" x14ac:dyDescent="0.2">
      <c r="A13" s="54"/>
      <c r="B13" s="3"/>
      <c r="C13" s="4" t="s">
        <v>176</v>
      </c>
      <c r="D13" s="405">
        <f>'Data (Layer 1)'!D12/'Data (Layer 1)'!$AF$107*100</f>
        <v>1.477821406429068</v>
      </c>
      <c r="E13" s="406">
        <f>'Data (Layer 1)'!E12/'Data (Layer 1)'!$AF$107*100</f>
        <v>2.7162906043925075</v>
      </c>
      <c r="F13" s="406">
        <f>'Data (Layer 1)'!F12/'Data (Layer 1)'!$AF$107*100</f>
        <v>56.349221259886896</v>
      </c>
      <c r="G13" s="407">
        <f>'Data (Layer 1)'!G12/'Data (Layer 1)'!$AF$107*100</f>
        <v>1.055103612828076</v>
      </c>
      <c r="H13" s="408">
        <f>'Data (Layer 1)'!H12/'Data (Layer 1)'!$AF$107*100</f>
        <v>0</v>
      </c>
      <c r="I13" s="409">
        <f>'Data (Layer 1)'!I12/'Data (Layer 1)'!$AF$107*100</f>
        <v>3.7755274578691269</v>
      </c>
      <c r="J13" s="409">
        <f>'Data (Layer 1)'!J12/'Data (Layer 1)'!$AF$107*100</f>
        <v>10.959099705036918</v>
      </c>
      <c r="K13" s="409">
        <f>'Data (Layer 1)'!K12/'Data (Layer 1)'!$AF$107*100</f>
        <v>1.4143198001014523</v>
      </c>
      <c r="L13" s="409">
        <f>'Data (Layer 1)'!L12/'Data (Layer 1)'!$AF$107*100</f>
        <v>1.5943036428880077</v>
      </c>
      <c r="M13" s="410">
        <f>'Data (Layer 1)'!M12/'Data (Layer 1)'!$AF$107*100</f>
        <v>0.23784921186615818</v>
      </c>
      <c r="N13" s="406">
        <f>'Data (Layer 1)'!N12/'Data (Layer 1)'!$AF$107*100</f>
        <v>19.036203430589737</v>
      </c>
      <c r="O13" s="406">
        <f>'Data (Layer 1)'!O12/'Data (Layer 1)'!$AF$107*100</f>
        <v>6.7142615589832229</v>
      </c>
      <c r="P13" s="692">
        <f>'Data (Layer 1)'!P12/'Data (Layer 1)'!$AF$107*100</f>
        <v>86.293798260281434</v>
      </c>
      <c r="Q13" s="411">
        <f>'Data (Layer 1)'!Q12/'Data (Layer 1)'!$AF$107*100</f>
        <v>0.76953425892873917</v>
      </c>
      <c r="R13" s="412">
        <f>'Data (Layer 1)'!R12/'Data (Layer 1)'!$AF$107*100</f>
        <v>-1.1080842429594002</v>
      </c>
      <c r="S13" s="412">
        <f>'Data (Layer 1)'!S12/'Data (Layer 1)'!$AF$107*100</f>
        <v>-0.61698010408251458</v>
      </c>
      <c r="T13" s="413">
        <f>'Data (Layer 1)'!T12/'Data (Layer 1)'!$AF$107*100</f>
        <v>0.52191556916602477</v>
      </c>
      <c r="U13" s="406">
        <f>'Data (Layer 1)'!U12/'Data (Layer 1)'!$AF$107*100</f>
        <v>-1.20314877787589</v>
      </c>
      <c r="V13" s="412">
        <f>'Data (Layer 1)'!V12/'Data (Layer 1)'!$AF$107*100</f>
        <v>0</v>
      </c>
      <c r="W13" s="409">
        <f>'Data (Layer 1)'!W12/'Data (Layer 1)'!$AF$107*100</f>
        <v>0.13489394480244987</v>
      </c>
      <c r="X13" s="409">
        <f>'Data (Layer 1)'!X12/'Data (Layer 1)'!$AF$107*100</f>
        <v>0</v>
      </c>
      <c r="Y13" s="409">
        <f>'Data (Layer 1)'!Y12/'Data (Layer 1)'!$AF$107*100</f>
        <v>0</v>
      </c>
      <c r="Z13" s="409">
        <f>'Data (Layer 1)'!Z12/'Data (Layer 1)'!$AF$107*100</f>
        <v>0</v>
      </c>
      <c r="AA13" s="409">
        <f>'Data (Layer 1)'!AA12/'Data (Layer 1)'!$AF$107*100</f>
        <v>1.1264959513029102</v>
      </c>
      <c r="AB13" s="413">
        <f>'Data (Layer 1)'!AB12/'Data (Layer 1)'!$AF$107*100</f>
        <v>-0.31299904183966787</v>
      </c>
      <c r="AC13" s="406">
        <f>'Data (Layer 1)'!AC12/'Data (Layer 1)'!$AF$107*100</f>
        <v>0.94839085426569225</v>
      </c>
      <c r="AD13" s="406">
        <f>'Data (Layer 1)'!AD12/'Data (Layer 1)'!$AF$107*100</f>
        <v>4.1708155635297874E-2</v>
      </c>
      <c r="AE13" s="414">
        <f>'Data (Layer 1)'!AE12/'Data (Layer 1)'!$AF$107*100</f>
        <v>0.55648449095383923</v>
      </c>
      <c r="AF13" s="402">
        <f>'Data (Layer 1)'!AF12/'Data (Layer 1)'!$AF$107*100</f>
        <v>86.85028275123527</v>
      </c>
      <c r="AH13" s="44"/>
      <c r="AI13" s="44"/>
      <c r="AJ13" s="44"/>
      <c r="AK13" s="44"/>
      <c r="AL13" s="44"/>
      <c r="AM13" s="44"/>
    </row>
    <row r="14" spans="1:39" x14ac:dyDescent="0.2">
      <c r="A14" s="96"/>
      <c r="B14" s="372" t="s">
        <v>54</v>
      </c>
      <c r="C14" s="371" t="s">
        <v>55</v>
      </c>
      <c r="D14" s="677"/>
      <c r="E14" s="678"/>
      <c r="F14" s="678"/>
      <c r="G14" s="679"/>
      <c r="H14" s="680"/>
      <c r="I14" s="681"/>
      <c r="J14" s="681"/>
      <c r="K14" s="681"/>
      <c r="L14" s="682"/>
      <c r="M14" s="683"/>
      <c r="N14" s="678"/>
      <c r="O14" s="678"/>
      <c r="P14" s="684"/>
      <c r="Q14" s="685"/>
      <c r="R14" s="686"/>
      <c r="S14" s="686"/>
      <c r="T14" s="688"/>
      <c r="U14" s="689"/>
      <c r="V14" s="694"/>
      <c r="W14" s="681"/>
      <c r="X14" s="681"/>
      <c r="Y14" s="681"/>
      <c r="Z14" s="681"/>
      <c r="AA14" s="681"/>
      <c r="AB14" s="695"/>
      <c r="AC14" s="678"/>
      <c r="AD14" s="678"/>
      <c r="AE14" s="696"/>
      <c r="AF14" s="654"/>
      <c r="AH14" s="43"/>
      <c r="AI14" s="43"/>
      <c r="AJ14" s="43"/>
      <c r="AK14" s="43"/>
      <c r="AL14" s="43"/>
      <c r="AM14" s="43"/>
    </row>
    <row r="15" spans="1:39" x14ac:dyDescent="0.2">
      <c r="A15" s="132" t="s">
        <v>56</v>
      </c>
      <c r="B15" s="372"/>
      <c r="C15" s="371" t="s">
        <v>177</v>
      </c>
      <c r="D15" s="677">
        <f>'Data (Layer 1)'!D15/'Data (Layer 1)'!$AF15*100</f>
        <v>0</v>
      </c>
      <c r="E15" s="678">
        <f>'Data (Layer 1)'!E15/'Data (Layer 1)'!$AF15*100</f>
        <v>0</v>
      </c>
      <c r="F15" s="678">
        <f>'Data (Layer 1)'!F15/'Data (Layer 1)'!$AF15*100</f>
        <v>0.66563844467895117</v>
      </c>
      <c r="G15" s="679">
        <f>'Data (Layer 1)'!G15/'Data (Layer 1)'!$AF15*100</f>
        <v>0</v>
      </c>
      <c r="H15" s="680">
        <f>'Data (Layer 1)'!H15/'Data (Layer 1)'!$AF15*100</f>
        <v>0</v>
      </c>
      <c r="I15" s="681">
        <f>'Data (Layer 1)'!I15/'Data (Layer 1)'!$AF15*100</f>
        <v>0</v>
      </c>
      <c r="J15" s="681">
        <f>'Data (Layer 1)'!J15/'Data (Layer 1)'!$AF15*100</f>
        <v>0</v>
      </c>
      <c r="K15" s="681">
        <f>'Data (Layer 1)'!K15/'Data (Layer 1)'!$AF15*100</f>
        <v>0</v>
      </c>
      <c r="L15" s="681">
        <f>'Data (Layer 1)'!L15/'Data (Layer 1)'!$AF15*100</f>
        <v>0</v>
      </c>
      <c r="M15" s="683">
        <f>'Data (Layer 1)'!M15/'Data (Layer 1)'!$AF15*100</f>
        <v>0</v>
      </c>
      <c r="N15" s="678">
        <f>'Data (Layer 1)'!N15/'Data (Layer 1)'!$AF15*100</f>
        <v>0</v>
      </c>
      <c r="O15" s="678">
        <f>'Data (Layer 1)'!O15/'Data (Layer 1)'!$AF15*100</f>
        <v>97.718970695673349</v>
      </c>
      <c r="P15" s="684">
        <f>'Data (Layer 1)'!P15/'Data (Layer 1)'!$AF15*100</f>
        <v>98.384609140352296</v>
      </c>
      <c r="Q15" s="697">
        <f>'Data (Layer 1)'!Q15/'Data (Layer 1)'!$AF15*100</f>
        <v>1.4043347674324214</v>
      </c>
      <c r="R15" s="694">
        <f>'Data (Layer 1)'!R15/'Data (Layer 1)'!$AF15*100</f>
        <v>0</v>
      </c>
      <c r="S15" s="694">
        <f>'Data (Layer 1)'!S15/'Data (Layer 1)'!$AF15*100</f>
        <v>0</v>
      </c>
      <c r="T15" s="695">
        <f>'Data (Layer 1)'!T15/'Data (Layer 1)'!$AF15*100</f>
        <v>0</v>
      </c>
      <c r="U15" s="678">
        <f>'Data (Layer 1)'!U15/'Data (Layer 1)'!$AF15*100</f>
        <v>0</v>
      </c>
      <c r="V15" s="694">
        <f>'Data (Layer 1)'!V15/'Data (Layer 1)'!$AF15*100</f>
        <v>0</v>
      </c>
      <c r="W15" s="681">
        <f>'Data (Layer 1)'!W15/'Data (Layer 1)'!$AF15*100</f>
        <v>0</v>
      </c>
      <c r="X15" s="681">
        <f>'Data (Layer 1)'!X15/'Data (Layer 1)'!$AF15*100</f>
        <v>0</v>
      </c>
      <c r="Y15" s="681">
        <f>'Data (Layer 1)'!Y15/'Data (Layer 1)'!$AF15*100</f>
        <v>0</v>
      </c>
      <c r="Z15" s="681">
        <f>'Data (Layer 1)'!Z15/'Data (Layer 1)'!$AF15*100</f>
        <v>0</v>
      </c>
      <c r="AA15" s="681">
        <f>'Data (Layer 1)'!AA15/'Data (Layer 1)'!$AF15*100</f>
        <v>0.21105609221527721</v>
      </c>
      <c r="AB15" s="695">
        <f>'Data (Layer 1)'!AB15/'Data (Layer 1)'!$AF15*100</f>
        <v>0</v>
      </c>
      <c r="AC15" s="678">
        <f>'Data (Layer 1)'!AC15/'Data (Layer 1)'!$AF15*100</f>
        <v>0.21105609221527721</v>
      </c>
      <c r="AD15" s="678">
        <f>'Data (Layer 1)'!AD15/'Data (Layer 1)'!$AF15*100</f>
        <v>0</v>
      </c>
      <c r="AE15" s="696">
        <f>'Data (Layer 1)'!AE15/'Data (Layer 1)'!$AF15*100</f>
        <v>1.6153908596476987</v>
      </c>
      <c r="AF15" s="655">
        <f>'Data (Layer 1)'!AF15/'Data (Layer 1)'!$AF15*100</f>
        <v>100</v>
      </c>
      <c r="AH15" s="43"/>
      <c r="AI15" s="43"/>
      <c r="AJ15" s="43"/>
      <c r="AK15" s="43"/>
      <c r="AL15" s="43"/>
      <c r="AM15" s="43"/>
    </row>
    <row r="16" spans="1:39" x14ac:dyDescent="0.2">
      <c r="A16" s="132" t="s">
        <v>57</v>
      </c>
      <c r="B16" s="372"/>
      <c r="C16" s="371" t="s">
        <v>178</v>
      </c>
      <c r="D16" s="677">
        <f>'Data (Layer 1)'!D16/'Data (Layer 1)'!$AF16*100</f>
        <v>0</v>
      </c>
      <c r="E16" s="678">
        <f>'Data (Layer 1)'!E16/'Data (Layer 1)'!$AF16*100</f>
        <v>-0.47214353163361661</v>
      </c>
      <c r="F16" s="678">
        <f>'Data (Layer 1)'!F16/'Data (Layer 1)'!$AF16*100</f>
        <v>0.48788164935473716</v>
      </c>
      <c r="G16" s="679">
        <f>'Data (Layer 1)'!G16/'Data (Layer 1)'!$AF16*100</f>
        <v>0</v>
      </c>
      <c r="H16" s="680">
        <f>'Data (Layer 1)'!H16/'Data (Layer 1)'!$AF16*100</f>
        <v>0</v>
      </c>
      <c r="I16" s="681">
        <f>'Data (Layer 1)'!I16/'Data (Layer 1)'!$AF16*100</f>
        <v>0</v>
      </c>
      <c r="J16" s="681">
        <f>'Data (Layer 1)'!J16/'Data (Layer 1)'!$AF16*100</f>
        <v>0</v>
      </c>
      <c r="K16" s="681">
        <f>'Data (Layer 1)'!K16/'Data (Layer 1)'!$AF16*100</f>
        <v>0</v>
      </c>
      <c r="L16" s="681">
        <f>'Data (Layer 1)'!L16/'Data (Layer 1)'!$AF16*100</f>
        <v>0</v>
      </c>
      <c r="M16" s="683">
        <f>'Data (Layer 1)'!M16/'Data (Layer 1)'!$AF16*100</f>
        <v>0</v>
      </c>
      <c r="N16" s="678">
        <f>'Data (Layer 1)'!N16/'Data (Layer 1)'!$AF16*100</f>
        <v>0</v>
      </c>
      <c r="O16" s="678">
        <f>'Data (Layer 1)'!O16/'Data (Layer 1)'!$AF16*100</f>
        <v>89.896128423040594</v>
      </c>
      <c r="P16" s="684">
        <f>'Data (Layer 1)'!P16/'Data (Layer 1)'!$AF16*100</f>
        <v>89.911866540761721</v>
      </c>
      <c r="Q16" s="697">
        <f>'Data (Layer 1)'!Q16/'Data (Layer 1)'!$AF16*100</f>
        <v>7.8533207428391565</v>
      </c>
      <c r="R16" s="694">
        <f>'Data (Layer 1)'!R16/'Data (Layer 1)'!$AF16*100</f>
        <v>1.8728360088133458</v>
      </c>
      <c r="S16" s="694">
        <f>'Data (Layer 1)'!S16/'Data (Layer 1)'!$AF16*100</f>
        <v>0.45640541391249606</v>
      </c>
      <c r="T16" s="695">
        <f>'Data (Layer 1)'!T16/'Data (Layer 1)'!$AF16*100</f>
        <v>-9.442870632672333E-2</v>
      </c>
      <c r="U16" s="678">
        <f>'Data (Layer 1)'!U16/'Data (Layer 1)'!$AF16*100</f>
        <v>2.2348127163991189</v>
      </c>
      <c r="V16" s="694">
        <f>'Data (Layer 1)'!V16/'Data (Layer 1)'!$AF16*100</f>
        <v>0</v>
      </c>
      <c r="W16" s="681">
        <f>'Data (Layer 1)'!W16/'Data (Layer 1)'!$AF16*100</f>
        <v>0</v>
      </c>
      <c r="X16" s="681">
        <f>'Data (Layer 1)'!X16/'Data (Layer 1)'!$AF16*100</f>
        <v>0</v>
      </c>
      <c r="Y16" s="681">
        <f>'Data (Layer 1)'!Y16/'Data (Layer 1)'!$AF16*100</f>
        <v>0</v>
      </c>
      <c r="Z16" s="681">
        <f>'Data (Layer 1)'!Z16/'Data (Layer 1)'!$AF16*100</f>
        <v>0</v>
      </c>
      <c r="AA16" s="681">
        <f>'Data (Layer 1)'!AA16/'Data (Layer 1)'!$AF16*100</f>
        <v>0</v>
      </c>
      <c r="AB16" s="695">
        <f>'Data (Layer 1)'!AB16/'Data (Layer 1)'!$AF16*100</f>
        <v>0</v>
      </c>
      <c r="AC16" s="678">
        <f>'Data (Layer 1)'!AC16/'Data (Layer 1)'!$AF16*100</f>
        <v>0</v>
      </c>
      <c r="AD16" s="678">
        <f>'Data (Layer 1)'!AD16/'Data (Layer 1)'!$AF16*100</f>
        <v>0</v>
      </c>
      <c r="AE16" s="696">
        <f>'Data (Layer 1)'!AE16/'Data (Layer 1)'!$AF16*100</f>
        <v>10.088133459238275</v>
      </c>
      <c r="AF16" s="655">
        <f>'Data (Layer 1)'!AF16/'Data (Layer 1)'!$AF16*100</f>
        <v>100</v>
      </c>
      <c r="AH16" s="43"/>
      <c r="AI16" s="43"/>
      <c r="AJ16" s="43"/>
      <c r="AK16" s="43"/>
      <c r="AL16" s="43"/>
      <c r="AM16" s="43"/>
    </row>
    <row r="17" spans="1:39" x14ac:dyDescent="0.2">
      <c r="A17" s="132" t="s">
        <v>58</v>
      </c>
      <c r="B17" s="372"/>
      <c r="C17" s="371" t="s">
        <v>179</v>
      </c>
      <c r="D17" s="446">
        <f>'Data (Layer 1)'!D17/'Data (Layer 1)'!$AF$12*100</f>
        <v>0</v>
      </c>
      <c r="E17" s="425">
        <f>'Data (Layer 1)'!E17/'Data (Layer 1)'!$AF$12*100</f>
        <v>1.2979202990408369E-2</v>
      </c>
      <c r="F17" s="425">
        <f>'Data (Layer 1)'!F17/'Data (Layer 1)'!$AF$12*100</f>
        <v>2.2064645083694229E-2</v>
      </c>
      <c r="G17" s="447">
        <f>'Data (Layer 1)'!G17/'Data (Layer 1)'!$AF$12*100</f>
        <v>0</v>
      </c>
      <c r="H17" s="448">
        <f>'Data (Layer 1)'!H17/'Data (Layer 1)'!$AF$12*100</f>
        <v>0</v>
      </c>
      <c r="I17" s="449">
        <f>'Data (Layer 1)'!I17/'Data (Layer 1)'!$AF$12*100</f>
        <v>0</v>
      </c>
      <c r="J17" s="449">
        <f>'Data (Layer 1)'!J17/'Data (Layer 1)'!$AF$12*100</f>
        <v>0</v>
      </c>
      <c r="K17" s="449">
        <f>'Data (Layer 1)'!K17/'Data (Layer 1)'!$AF$12*100</f>
        <v>0</v>
      </c>
      <c r="L17" s="449">
        <f>'Data (Layer 1)'!L17/'Data (Layer 1)'!$AF$12*100</f>
        <v>0</v>
      </c>
      <c r="M17" s="450">
        <f>'Data (Layer 1)'!M17/'Data (Layer 1)'!$AF$12*100</f>
        <v>0</v>
      </c>
      <c r="N17" s="425">
        <f>'Data (Layer 1)'!N17/'Data (Layer 1)'!$AF$12*100</f>
        <v>0</v>
      </c>
      <c r="O17" s="425">
        <f>'Data (Layer 1)'!O17/'Data (Layer 1)'!$AF$12*100</f>
        <v>2.7368812705774448</v>
      </c>
      <c r="P17" s="426">
        <f>'Data (Layer 1)'!P17/'Data (Layer 1)'!$AF$12*100</f>
        <v>2.7719251186515472</v>
      </c>
      <c r="Q17" s="451">
        <f>'Data (Layer 1)'!Q17/'Data (Layer 1)'!$AF$12*100</f>
        <v>-0.14104067249577093</v>
      </c>
      <c r="R17" s="452">
        <f>'Data (Layer 1)'!R17/'Data (Layer 1)'!$AF$12*100</f>
        <v>-5.1484171861953199E-2</v>
      </c>
      <c r="S17" s="452">
        <f>'Data (Layer 1)'!S17/'Data (Layer 1)'!$AF$12*100</f>
        <v>-1.2546562890728091E-2</v>
      </c>
      <c r="T17" s="453">
        <f>'Data (Layer 1)'!T17/'Data (Layer 1)'!$AF$12*100</f>
        <v>2.5958405980816739E-3</v>
      </c>
      <c r="U17" s="698">
        <f>'Data (Layer 1)'!U17/'Data (Layer 1)'!$AF$12*100</f>
        <v>-6.1434894154599615E-2</v>
      </c>
      <c r="V17" s="452">
        <f>'Data (Layer 1)'!V17/'Data (Layer 1)'!$AF$12*100</f>
        <v>0</v>
      </c>
      <c r="W17" s="449">
        <f>'Data (Layer 1)'!W17/'Data (Layer 1)'!$AF$12*100</f>
        <v>0</v>
      </c>
      <c r="X17" s="449">
        <f>'Data (Layer 1)'!X17/'Data (Layer 1)'!$AF$12*100</f>
        <v>0</v>
      </c>
      <c r="Y17" s="449">
        <f>'Data (Layer 1)'!Y17/'Data (Layer 1)'!$AF$12*100</f>
        <v>0</v>
      </c>
      <c r="Z17" s="449">
        <f>'Data (Layer 1)'!Z17/'Data (Layer 1)'!$AF$12*100</f>
        <v>0</v>
      </c>
      <c r="AA17" s="449">
        <f>'Data (Layer 1)'!AA17/'Data (Layer 1)'!$AF$12*100</f>
        <v>1.1248642591687254E-2</v>
      </c>
      <c r="AB17" s="453">
        <f>'Data (Layer 1)'!AB17/'Data (Layer 1)'!$AF$12*100</f>
        <v>0</v>
      </c>
      <c r="AC17" s="425">
        <f>'Data (Layer 1)'!AC17/'Data (Layer 1)'!$AF$12*100</f>
        <v>1.1248642591687254E-2</v>
      </c>
      <c r="AD17" s="425">
        <f>'Data (Layer 1)'!AD17/'Data (Layer 1)'!$AF$12*100</f>
        <v>0</v>
      </c>
      <c r="AE17" s="699">
        <f>'Data (Layer 1)'!AE17/'Data (Layer 1)'!$AF$12*100</f>
        <v>-0.1912269240586833</v>
      </c>
      <c r="AF17" s="656">
        <f>'Data (Layer 1)'!AF17/'Data (Layer 1)'!$AF$12*100</f>
        <v>2.580698194592864</v>
      </c>
      <c r="AH17" s="43"/>
      <c r="AI17" s="43"/>
      <c r="AJ17" s="43"/>
      <c r="AK17" s="43"/>
      <c r="AL17" s="43"/>
      <c r="AM17" s="43"/>
    </row>
    <row r="18" spans="1:39" x14ac:dyDescent="0.2">
      <c r="A18" s="96" t="s">
        <v>0</v>
      </c>
      <c r="B18" s="372" t="s">
        <v>59</v>
      </c>
      <c r="C18" s="371" t="s">
        <v>60</v>
      </c>
      <c r="D18" s="677"/>
      <c r="E18" s="678"/>
      <c r="F18" s="678"/>
      <c r="G18" s="679"/>
      <c r="H18" s="680"/>
      <c r="I18" s="681"/>
      <c r="J18" s="681"/>
      <c r="K18" s="681"/>
      <c r="L18" s="682"/>
      <c r="M18" s="683"/>
      <c r="N18" s="678"/>
      <c r="O18" s="678"/>
      <c r="P18" s="684"/>
      <c r="Q18" s="697"/>
      <c r="R18" s="694"/>
      <c r="S18" s="694"/>
      <c r="T18" s="695"/>
      <c r="U18" s="678"/>
      <c r="V18" s="694"/>
      <c r="W18" s="681"/>
      <c r="X18" s="681"/>
      <c r="Y18" s="681"/>
      <c r="Z18" s="681"/>
      <c r="AA18" s="681"/>
      <c r="AB18" s="695"/>
      <c r="AC18" s="678"/>
      <c r="AD18" s="678"/>
      <c r="AE18" s="696"/>
      <c r="AF18" s="655"/>
      <c r="AH18" s="43"/>
      <c r="AI18" s="43"/>
      <c r="AJ18" s="43"/>
      <c r="AK18" s="43"/>
      <c r="AL18" s="43"/>
      <c r="AM18" s="43"/>
    </row>
    <row r="19" spans="1:39" x14ac:dyDescent="0.2">
      <c r="A19" s="132" t="s">
        <v>56</v>
      </c>
      <c r="B19" s="372"/>
      <c r="C19" s="371" t="s">
        <v>180</v>
      </c>
      <c r="D19" s="677">
        <f>'Data (Layer 1)'!D19/'Data (Layer 1)'!$AF19*100</f>
        <v>0</v>
      </c>
      <c r="E19" s="678">
        <f>'Data (Layer 1)'!E19/'Data (Layer 1)'!$AF19*100</f>
        <v>0</v>
      </c>
      <c r="F19" s="678">
        <f>'Data (Layer 1)'!F19/'Data (Layer 1)'!$AF19*100</f>
        <v>98.129887793267599</v>
      </c>
      <c r="G19" s="679">
        <f>'Data (Layer 1)'!G19/'Data (Layer 1)'!$AF19*100</f>
        <v>0</v>
      </c>
      <c r="H19" s="680">
        <f>'Data (Layer 1)'!H19/'Data (Layer 1)'!$AF19*100</f>
        <v>0</v>
      </c>
      <c r="I19" s="681">
        <f>'Data (Layer 1)'!I19/'Data (Layer 1)'!$AF19*100</f>
        <v>0</v>
      </c>
      <c r="J19" s="681">
        <f>'Data (Layer 1)'!J19/'Data (Layer 1)'!$AF19*100</f>
        <v>0</v>
      </c>
      <c r="K19" s="681">
        <f>'Data (Layer 1)'!K19/'Data (Layer 1)'!$AF19*100</f>
        <v>0</v>
      </c>
      <c r="L19" s="681">
        <f>'Data (Layer 1)'!L19/'Data (Layer 1)'!$AF19*100</f>
        <v>0</v>
      </c>
      <c r="M19" s="683">
        <f>'Data (Layer 1)'!M19/'Data (Layer 1)'!$AF19*100</f>
        <v>0</v>
      </c>
      <c r="N19" s="678">
        <f>'Data (Layer 1)'!N19/'Data (Layer 1)'!$AF19*100</f>
        <v>0</v>
      </c>
      <c r="O19" s="678">
        <f>'Data (Layer 1)'!O19/'Data (Layer 1)'!$AF19*100</f>
        <v>-1.1560693641618496</v>
      </c>
      <c r="P19" s="684">
        <f>'Data (Layer 1)'!P19/'Data (Layer 1)'!$AF19*100</f>
        <v>96.973818429105748</v>
      </c>
      <c r="Q19" s="697">
        <f>'Data (Layer 1)'!Q19/'Data (Layer 1)'!$AF19*100</f>
        <v>0.57803468208092479</v>
      </c>
      <c r="R19" s="694">
        <f>'Data (Layer 1)'!R19/'Data (Layer 1)'!$AF19*100</f>
        <v>0</v>
      </c>
      <c r="S19" s="694">
        <f>'Data (Layer 1)'!S19/'Data (Layer 1)'!$AF19*100</f>
        <v>0</v>
      </c>
      <c r="T19" s="695">
        <f>'Data (Layer 1)'!T19/'Data (Layer 1)'!$AF19*100</f>
        <v>-3.4002040122407345E-2</v>
      </c>
      <c r="U19" s="678">
        <f>'Data (Layer 1)'!U19/'Data (Layer 1)'!$AF19*100</f>
        <v>-3.4002040122407345E-2</v>
      </c>
      <c r="V19" s="694">
        <f>'Data (Layer 1)'!V19/'Data (Layer 1)'!$AF19*100</f>
        <v>0</v>
      </c>
      <c r="W19" s="681">
        <f>'Data (Layer 1)'!W19/'Data (Layer 1)'!$AF19*100</f>
        <v>0</v>
      </c>
      <c r="X19" s="681">
        <f>'Data (Layer 1)'!X19/'Data (Layer 1)'!$AF19*100</f>
        <v>0</v>
      </c>
      <c r="Y19" s="681">
        <f>'Data (Layer 1)'!Y19/'Data (Layer 1)'!$AF19*100</f>
        <v>0</v>
      </c>
      <c r="Z19" s="681">
        <f>'Data (Layer 1)'!Z19/'Data (Layer 1)'!$AF19*100</f>
        <v>0</v>
      </c>
      <c r="AA19" s="681">
        <f>'Data (Layer 1)'!AA19/'Data (Layer 1)'!$AF19*100</f>
        <v>0.13600816048962938</v>
      </c>
      <c r="AB19" s="695">
        <f>'Data (Layer 1)'!AB19/'Data (Layer 1)'!$AF19*100</f>
        <v>2.3461407684461069</v>
      </c>
      <c r="AC19" s="678">
        <f>'Data (Layer 1)'!AC19/'Data (Layer 1)'!$AF19*100</f>
        <v>2.4821489289357364</v>
      </c>
      <c r="AD19" s="678">
        <f>'Data (Layer 1)'!AD19/'Data (Layer 1)'!$AF19*100</f>
        <v>0</v>
      </c>
      <c r="AE19" s="696">
        <f>'Data (Layer 1)'!AE19/'Data (Layer 1)'!$AF19*100</f>
        <v>3.0261815708942539</v>
      </c>
      <c r="AF19" s="655">
        <f>'Data (Layer 1)'!AF19/'Data (Layer 1)'!$AF19*100</f>
        <v>100</v>
      </c>
      <c r="AH19" s="43"/>
      <c r="AI19" s="43"/>
      <c r="AJ19" s="43"/>
      <c r="AK19" s="43"/>
      <c r="AL19" s="43"/>
      <c r="AM19" s="43"/>
    </row>
    <row r="20" spans="1:39" x14ac:dyDescent="0.2">
      <c r="A20" s="132" t="s">
        <v>57</v>
      </c>
      <c r="B20" s="372"/>
      <c r="C20" s="371" t="s">
        <v>181</v>
      </c>
      <c r="D20" s="677">
        <f>'Data (Layer 1)'!D20/'Data (Layer 1)'!$AF20*100</f>
        <v>-1.249321021184139</v>
      </c>
      <c r="E20" s="678">
        <f>'Data (Layer 1)'!E20/'Data (Layer 1)'!$AF20*100</f>
        <v>-0.59750135795763171</v>
      </c>
      <c r="F20" s="678">
        <f>'Data (Layer 1)'!F20/'Data (Layer 1)'!$AF20*100</f>
        <v>101.95545898967953</v>
      </c>
      <c r="G20" s="679">
        <f>'Data (Layer 1)'!G20/'Data (Layer 1)'!$AF20*100</f>
        <v>0</v>
      </c>
      <c r="H20" s="680">
        <f>'Data (Layer 1)'!H20/'Data (Layer 1)'!$AF20*100</f>
        <v>0</v>
      </c>
      <c r="I20" s="681">
        <f>'Data (Layer 1)'!I20/'Data (Layer 1)'!$AF20*100</f>
        <v>0</v>
      </c>
      <c r="J20" s="681">
        <f>'Data (Layer 1)'!J20/'Data (Layer 1)'!$AF20*100</f>
        <v>0</v>
      </c>
      <c r="K20" s="681">
        <f>'Data (Layer 1)'!K20/'Data (Layer 1)'!$AF20*100</f>
        <v>0</v>
      </c>
      <c r="L20" s="681">
        <f>'Data (Layer 1)'!L20/'Data (Layer 1)'!$AF20*100</f>
        <v>0</v>
      </c>
      <c r="M20" s="683">
        <f>'Data (Layer 1)'!M20/'Data (Layer 1)'!$AF20*100</f>
        <v>0</v>
      </c>
      <c r="N20" s="678">
        <f>'Data (Layer 1)'!N20/'Data (Layer 1)'!$AF20*100</f>
        <v>0</v>
      </c>
      <c r="O20" s="678">
        <f>'Data (Layer 1)'!O20/'Data (Layer 1)'!$AF20*100</f>
        <v>-0.43454644215100485</v>
      </c>
      <c r="P20" s="684">
        <f>'Data (Layer 1)'!P20/'Data (Layer 1)'!$AF20*100</f>
        <v>99.674090168386741</v>
      </c>
      <c r="Q20" s="697">
        <f>'Data (Layer 1)'!Q20/'Data (Layer 1)'!$AF20*100</f>
        <v>-1.1406844106463878</v>
      </c>
      <c r="R20" s="694">
        <f>'Data (Layer 1)'!R20/'Data (Layer 1)'!$AF20*100</f>
        <v>0.38022813688212925</v>
      </c>
      <c r="S20" s="694">
        <f>'Data (Layer 1)'!S20/'Data (Layer 1)'!$AF20*100</f>
        <v>0.54318305268875611</v>
      </c>
      <c r="T20" s="695">
        <f>'Data (Layer 1)'!T20/'Data (Layer 1)'!$AF20*100</f>
        <v>-0.43454644215100485</v>
      </c>
      <c r="U20" s="678">
        <f>'Data (Layer 1)'!U20/'Data (Layer 1)'!$AF20*100</f>
        <v>0.48886474741988045</v>
      </c>
      <c r="V20" s="694">
        <f>'Data (Layer 1)'!V20/'Data (Layer 1)'!$AF20*100</f>
        <v>0</v>
      </c>
      <c r="W20" s="681">
        <f>'Data (Layer 1)'!W20/'Data (Layer 1)'!$AF20*100</f>
        <v>0</v>
      </c>
      <c r="X20" s="681">
        <f>'Data (Layer 1)'!X20/'Data (Layer 1)'!$AF20*100</f>
        <v>0</v>
      </c>
      <c r="Y20" s="681">
        <f>'Data (Layer 1)'!Y20/'Data (Layer 1)'!$AF20*100</f>
        <v>0</v>
      </c>
      <c r="Z20" s="681">
        <f>'Data (Layer 1)'!Z20/'Data (Layer 1)'!$AF20*100</f>
        <v>0</v>
      </c>
      <c r="AA20" s="681">
        <f>'Data (Layer 1)'!AA20/'Data (Layer 1)'!$AF20*100</f>
        <v>0</v>
      </c>
      <c r="AB20" s="695">
        <f>'Data (Layer 1)'!AB20/'Data (Layer 1)'!$AF20*100</f>
        <v>0.9777294948397609</v>
      </c>
      <c r="AC20" s="678">
        <f>'Data (Layer 1)'!AC20/'Data (Layer 1)'!$AF20*100</f>
        <v>0.9777294948397609</v>
      </c>
      <c r="AD20" s="678">
        <f>'Data (Layer 1)'!AD20/'Data (Layer 1)'!$AF20*100</f>
        <v>0</v>
      </c>
      <c r="AE20" s="696">
        <f>'Data (Layer 1)'!AE20/'Data (Layer 1)'!$AF20*100</f>
        <v>0.32590983161325365</v>
      </c>
      <c r="AF20" s="655">
        <f>'Data (Layer 1)'!AF20/'Data (Layer 1)'!$AF20*100</f>
        <v>100</v>
      </c>
      <c r="AH20" s="43"/>
      <c r="AI20" s="43"/>
      <c r="AJ20" s="43"/>
      <c r="AK20" s="43"/>
      <c r="AL20" s="43"/>
      <c r="AM20" s="43"/>
    </row>
    <row r="21" spans="1:39" x14ac:dyDescent="0.2">
      <c r="A21" s="132" t="s">
        <v>58</v>
      </c>
      <c r="B21" s="372"/>
      <c r="C21" s="371" t="s">
        <v>179</v>
      </c>
      <c r="D21" s="446">
        <f>'Data (Layer 1)'!D21/'Data (Layer 1)'!$AF$12*100</f>
        <v>9.9507222926464162E-3</v>
      </c>
      <c r="E21" s="425">
        <f>'Data (Layer 1)'!E21/'Data (Layer 1)'!$AF$12*100</f>
        <v>4.7590410964830684E-3</v>
      </c>
      <c r="F21" s="425">
        <f>'Data (Layer 1)'!F21/'Data (Layer 1)'!$AF$12*100</f>
        <v>0.43653386057740151</v>
      </c>
      <c r="G21" s="447">
        <f>'Data (Layer 1)'!G21/'Data (Layer 1)'!$AF$12*100</f>
        <v>0</v>
      </c>
      <c r="H21" s="448">
        <f>'Data (Layer 1)'!H21/'Data (Layer 1)'!$AF$12*100</f>
        <v>0</v>
      </c>
      <c r="I21" s="449">
        <f>'Data (Layer 1)'!I21/'Data (Layer 1)'!$AF$12*100</f>
        <v>0</v>
      </c>
      <c r="J21" s="449">
        <f>'Data (Layer 1)'!J21/'Data (Layer 1)'!$AF$12*100</f>
        <v>0</v>
      </c>
      <c r="K21" s="449">
        <f>'Data (Layer 1)'!K21/'Data (Layer 1)'!$AF$12*100</f>
        <v>0</v>
      </c>
      <c r="L21" s="449">
        <f>'Data (Layer 1)'!L21/'Data (Layer 1)'!$AF$12*100</f>
        <v>0</v>
      </c>
      <c r="M21" s="450">
        <f>'Data (Layer 1)'!M21/'Data (Layer 1)'!$AF$12*100</f>
        <v>0</v>
      </c>
      <c r="N21" s="425">
        <f>'Data (Layer 1)'!N21/'Data (Layer 1)'!$AF$12*100</f>
        <v>0</v>
      </c>
      <c r="O21" s="425">
        <f>'Data (Layer 1)'!O21/'Data (Layer 1)'!$AF$12*100</f>
        <v>-1.1248642591687254E-2</v>
      </c>
      <c r="P21" s="426">
        <f>'Data (Layer 1)'!P21/'Data (Layer 1)'!$AF$12*100</f>
        <v>0.43999498137484372</v>
      </c>
      <c r="Q21" s="451">
        <f>'Data (Layer 1)'!Q21/'Data (Layer 1)'!$AF$12*100</f>
        <v>1.64403237878506E-2</v>
      </c>
      <c r="R21" s="452">
        <f>'Data (Layer 1)'!R21/'Data (Layer 1)'!$AF$12*100</f>
        <v>-3.0284806977619529E-3</v>
      </c>
      <c r="S21" s="452">
        <f>'Data (Layer 1)'!S21/'Data (Layer 1)'!$AF$12*100</f>
        <v>-4.3264009968027898E-3</v>
      </c>
      <c r="T21" s="453">
        <f>'Data (Layer 1)'!T21/'Data (Layer 1)'!$AF$12*100</f>
        <v>3.0284806977619529E-3</v>
      </c>
      <c r="U21" s="698">
        <f>'Data (Layer 1)'!U21/'Data (Layer 1)'!$AF$12*100</f>
        <v>-4.3264009968027898E-3</v>
      </c>
      <c r="V21" s="452">
        <f>'Data (Layer 1)'!V21/'Data (Layer 1)'!$AF$12*100</f>
        <v>0</v>
      </c>
      <c r="W21" s="449">
        <f>'Data (Layer 1)'!W21/'Data (Layer 1)'!$AF$12*100</f>
        <v>0</v>
      </c>
      <c r="X21" s="449">
        <f>'Data (Layer 1)'!X21/'Data (Layer 1)'!$AF$12*100</f>
        <v>0</v>
      </c>
      <c r="Y21" s="449">
        <f>'Data (Layer 1)'!Y21/'Data (Layer 1)'!$AF$12*100</f>
        <v>0</v>
      </c>
      <c r="Z21" s="449">
        <f>'Data (Layer 1)'!Z21/'Data (Layer 1)'!$AF$12*100</f>
        <v>0</v>
      </c>
      <c r="AA21" s="449">
        <f>'Data (Layer 1)'!AA21/'Data (Layer 1)'!$AF$12*100</f>
        <v>1.7305603987211157E-3</v>
      </c>
      <c r="AB21" s="453">
        <f>'Data (Layer 1)'!AB21/'Data (Layer 1)'!$AF$12*100</f>
        <v>2.2064645083694229E-2</v>
      </c>
      <c r="AC21" s="425">
        <f>'Data (Layer 1)'!AC21/'Data (Layer 1)'!$AF$12*100</f>
        <v>2.3795205482415344E-2</v>
      </c>
      <c r="AD21" s="425">
        <f>'Data (Layer 1)'!AD21/'Data (Layer 1)'!$AF$12*100</f>
        <v>0</v>
      </c>
      <c r="AE21" s="699">
        <f>'Data (Layer 1)'!AE21/'Data (Layer 1)'!$AF$12*100</f>
        <v>3.5909128273463153E-2</v>
      </c>
      <c r="AF21" s="656">
        <f>'Data (Layer 1)'!AF21/'Data (Layer 1)'!$AF$12*100</f>
        <v>0.47590410964830682</v>
      </c>
      <c r="AH21" s="43"/>
      <c r="AI21" s="43"/>
      <c r="AJ21" s="43"/>
      <c r="AK21" s="43"/>
      <c r="AL21" s="43"/>
      <c r="AM21" s="43"/>
    </row>
    <row r="22" spans="1:39" x14ac:dyDescent="0.2">
      <c r="A22" s="96" t="s">
        <v>0</v>
      </c>
      <c r="B22" s="372" t="s">
        <v>61</v>
      </c>
      <c r="C22" s="371" t="s">
        <v>62</v>
      </c>
      <c r="D22" s="677"/>
      <c r="E22" s="678"/>
      <c r="F22" s="678"/>
      <c r="G22" s="679"/>
      <c r="H22" s="680"/>
      <c r="I22" s="681"/>
      <c r="J22" s="681"/>
      <c r="K22" s="681"/>
      <c r="L22" s="682"/>
      <c r="M22" s="683"/>
      <c r="N22" s="678"/>
      <c r="O22" s="678"/>
      <c r="P22" s="684"/>
      <c r="Q22" s="697"/>
      <c r="R22" s="694"/>
      <c r="S22" s="694"/>
      <c r="T22" s="695"/>
      <c r="U22" s="678"/>
      <c r="V22" s="694"/>
      <c r="W22" s="681"/>
      <c r="X22" s="681"/>
      <c r="Y22" s="681"/>
      <c r="Z22" s="681"/>
      <c r="AA22" s="681"/>
      <c r="AB22" s="695"/>
      <c r="AC22" s="678"/>
      <c r="AD22" s="678"/>
      <c r="AE22" s="696"/>
      <c r="AF22" s="655"/>
      <c r="AH22" s="43"/>
      <c r="AI22" s="43"/>
      <c r="AJ22" s="43"/>
      <c r="AK22" s="43"/>
      <c r="AL22" s="43"/>
      <c r="AM22" s="43"/>
    </row>
    <row r="23" spans="1:39" x14ac:dyDescent="0.2">
      <c r="A23" s="132" t="s">
        <v>56</v>
      </c>
      <c r="B23" s="372"/>
      <c r="C23" s="371" t="s">
        <v>182</v>
      </c>
      <c r="D23" s="677">
        <f>'Data (Layer 1)'!D23/'Data (Layer 1)'!$AF23*100</f>
        <v>0</v>
      </c>
      <c r="E23" s="678">
        <f>'Data (Layer 1)'!E23/'Data (Layer 1)'!$AF23*100</f>
        <v>0</v>
      </c>
      <c r="F23" s="678">
        <f>'Data (Layer 1)'!F23/'Data (Layer 1)'!$AF23*100</f>
        <v>96.029451733254263</v>
      </c>
      <c r="G23" s="679">
        <f>'Data (Layer 1)'!G23/'Data (Layer 1)'!$AF23*100</f>
        <v>0</v>
      </c>
      <c r="H23" s="680">
        <f>'Data (Layer 1)'!H23/'Data (Layer 1)'!$AF23*100</f>
        <v>0</v>
      </c>
      <c r="I23" s="681">
        <f>'Data (Layer 1)'!I23/'Data (Layer 1)'!$AF23*100</f>
        <v>0</v>
      </c>
      <c r="J23" s="681">
        <f>'Data (Layer 1)'!J23/'Data (Layer 1)'!$AF23*100</f>
        <v>0</v>
      </c>
      <c r="K23" s="681">
        <f>'Data (Layer 1)'!K23/'Data (Layer 1)'!$AF23*100</f>
        <v>0</v>
      </c>
      <c r="L23" s="681">
        <f>'Data (Layer 1)'!L23/'Data (Layer 1)'!$AF23*100</f>
        <v>0</v>
      </c>
      <c r="M23" s="683">
        <f>'Data (Layer 1)'!M23/'Data (Layer 1)'!$AF23*100</f>
        <v>0</v>
      </c>
      <c r="N23" s="678">
        <f>'Data (Layer 1)'!N23/'Data (Layer 1)'!$AF23*100</f>
        <v>0</v>
      </c>
      <c r="O23" s="678">
        <f>'Data (Layer 1)'!O23/'Data (Layer 1)'!$AF23*100</f>
        <v>2.9167593210288341</v>
      </c>
      <c r="P23" s="684">
        <f>'Data (Layer 1)'!P23/'Data (Layer 1)'!$AF23*100</f>
        <v>98.946211054283111</v>
      </c>
      <c r="Q23" s="697">
        <f>'Data (Layer 1)'!Q23/'Data (Layer 1)'!$AF23*100</f>
        <v>1.6195982506856423</v>
      </c>
      <c r="R23" s="694">
        <f>'Data (Layer 1)'!R23/'Data (Layer 1)'!$AF23*100</f>
        <v>0</v>
      </c>
      <c r="S23" s="694">
        <f>'Data (Layer 1)'!S23/'Data (Layer 1)'!$AF23*100</f>
        <v>0</v>
      </c>
      <c r="T23" s="695">
        <f>'Data (Layer 1)'!T23/'Data (Layer 1)'!$AF23*100</f>
        <v>-0.77150198898030786</v>
      </c>
      <c r="U23" s="678">
        <f>'Data (Layer 1)'!U23/'Data (Layer 1)'!$AF23*100</f>
        <v>-0.77150198898030786</v>
      </c>
      <c r="V23" s="694">
        <f>'Data (Layer 1)'!V23/'Data (Layer 1)'!$AF23*100</f>
        <v>0</v>
      </c>
      <c r="W23" s="681">
        <f>'Data (Layer 1)'!W23/'Data (Layer 1)'!$AF23*100</f>
        <v>0</v>
      </c>
      <c r="X23" s="681">
        <f>'Data (Layer 1)'!X23/'Data (Layer 1)'!$AF23*100</f>
        <v>0</v>
      </c>
      <c r="Y23" s="681">
        <f>'Data (Layer 1)'!Y23/'Data (Layer 1)'!$AF23*100</f>
        <v>0</v>
      </c>
      <c r="Z23" s="681">
        <f>'Data (Layer 1)'!Z23/'Data (Layer 1)'!$AF23*100</f>
        <v>0</v>
      </c>
      <c r="AA23" s="681">
        <f>'Data (Layer 1)'!AA23/'Data (Layer 1)'!$AF23*100</f>
        <v>5.8063400291552394E-2</v>
      </c>
      <c r="AB23" s="695">
        <f>'Data (Layer 1)'!AB23/'Data (Layer 1)'!$AF23*100</f>
        <v>0.14762928372001086</v>
      </c>
      <c r="AC23" s="678">
        <f>'Data (Layer 1)'!AC23/'Data (Layer 1)'!$AF23*100</f>
        <v>0.20569268401156326</v>
      </c>
      <c r="AD23" s="678">
        <f>'Data (Layer 1)'!AD23/'Data (Layer 1)'!$AF23*100</f>
        <v>0</v>
      </c>
      <c r="AE23" s="696">
        <f>'Data (Layer 1)'!AE23/'Data (Layer 1)'!$AF23*100</f>
        <v>1.0537889457168976</v>
      </c>
      <c r="AF23" s="655">
        <f>'Data (Layer 1)'!AF23/'Data (Layer 1)'!$AF23*100</f>
        <v>100</v>
      </c>
      <c r="AH23" s="43"/>
      <c r="AI23" s="43"/>
      <c r="AJ23" s="43"/>
      <c r="AK23" s="43"/>
      <c r="AL23" s="43"/>
      <c r="AM23" s="43"/>
    </row>
    <row r="24" spans="1:39" x14ac:dyDescent="0.2">
      <c r="A24" s="132" t="s">
        <v>57</v>
      </c>
      <c r="B24" s="372"/>
      <c r="C24" s="371" t="s">
        <v>183</v>
      </c>
      <c r="D24" s="677">
        <f>'Data (Layer 1)'!D24/'Data (Layer 1)'!$AF24*100</f>
        <v>-0.13837715276504228</v>
      </c>
      <c r="E24" s="678">
        <f>'Data (Layer 1)'!E24/'Data (Layer 1)'!$AF24*100</f>
        <v>-0.26091595671962786</v>
      </c>
      <c r="F24" s="678">
        <f>'Data (Layer 1)'!F24/'Data (Layer 1)'!$AF24*100</f>
        <v>101.94561611176873</v>
      </c>
      <c r="G24" s="679">
        <f>'Data (Layer 1)'!G24/'Data (Layer 1)'!$AF24*100</f>
        <v>0</v>
      </c>
      <c r="H24" s="680">
        <f>'Data (Layer 1)'!H24/'Data (Layer 1)'!$AF24*100</f>
        <v>0</v>
      </c>
      <c r="I24" s="681">
        <f>'Data (Layer 1)'!I24/'Data (Layer 1)'!$AF24*100</f>
        <v>0</v>
      </c>
      <c r="J24" s="681">
        <f>'Data (Layer 1)'!J24/'Data (Layer 1)'!$AF24*100</f>
        <v>0</v>
      </c>
      <c r="K24" s="681">
        <f>'Data (Layer 1)'!K24/'Data (Layer 1)'!$AF24*100</f>
        <v>0</v>
      </c>
      <c r="L24" s="681">
        <f>'Data (Layer 1)'!L24/'Data (Layer 1)'!$AF24*100</f>
        <v>0</v>
      </c>
      <c r="M24" s="683">
        <f>'Data (Layer 1)'!M24/'Data (Layer 1)'!$AF24*100</f>
        <v>0</v>
      </c>
      <c r="N24" s="678">
        <f>'Data (Layer 1)'!N24/'Data (Layer 1)'!$AF24*100</f>
        <v>0</v>
      </c>
      <c r="O24" s="678">
        <f>'Data (Layer 1)'!O24/'Data (Layer 1)'!$AF24*100</f>
        <v>-2.6033243860555841</v>
      </c>
      <c r="P24" s="684">
        <f>'Data (Layer 1)'!P24/'Data (Layer 1)'!$AF24*100</f>
        <v>98.942998616228479</v>
      </c>
      <c r="Q24" s="697">
        <f>'Data (Layer 1)'!Q24/'Data (Layer 1)'!$AF24*100</f>
        <v>1.7605575098781281</v>
      </c>
      <c r="R24" s="694">
        <f>'Data (Layer 1)'!R24/'Data (Layer 1)'!$AF24*100</f>
        <v>0.21506810489988495</v>
      </c>
      <c r="S24" s="694">
        <f>'Data (Layer 1)'!S24/'Data (Layer 1)'!$AF24*100</f>
        <v>0.51516313499274768</v>
      </c>
      <c r="T24" s="695">
        <f>'Data (Layer 1)'!T24/'Data (Layer 1)'!$AF24*100</f>
        <v>-1.10034844367383</v>
      </c>
      <c r="U24" s="678">
        <f>'Data (Layer 1)'!U24/'Data (Layer 1)'!$AF24*100</f>
        <v>-0.37011720378119739</v>
      </c>
      <c r="V24" s="694">
        <f>'Data (Layer 1)'!V24/'Data (Layer 1)'!$AF24*100</f>
        <v>0</v>
      </c>
      <c r="W24" s="681">
        <f>'Data (Layer 1)'!W24/'Data (Layer 1)'!$AF24*100</f>
        <v>0</v>
      </c>
      <c r="X24" s="681">
        <f>'Data (Layer 1)'!X24/'Data (Layer 1)'!$AF24*100</f>
        <v>0</v>
      </c>
      <c r="Y24" s="681">
        <f>'Data (Layer 1)'!Y24/'Data (Layer 1)'!$AF24*100</f>
        <v>0</v>
      </c>
      <c r="Z24" s="681">
        <f>'Data (Layer 1)'!Z24/'Data (Layer 1)'!$AF24*100</f>
        <v>0</v>
      </c>
      <c r="AA24" s="681">
        <f>'Data (Layer 1)'!AA24/'Data (Layer 1)'!$AF24*100</f>
        <v>0</v>
      </c>
      <c r="AB24" s="695">
        <f>'Data (Layer 1)'!AB24/'Data (Layer 1)'!$AF24*100</f>
        <v>-0.274253513612644</v>
      </c>
      <c r="AC24" s="678">
        <f>'Data (Layer 1)'!AC24/'Data (Layer 1)'!$AF24*100</f>
        <v>-0.274253513612644</v>
      </c>
      <c r="AD24" s="678">
        <f>'Data (Layer 1)'!AD24/'Data (Layer 1)'!$AF24*100</f>
        <v>-5.9185408712759034E-2</v>
      </c>
      <c r="AE24" s="696">
        <f>'Data (Layer 1)'!AE24/'Data (Layer 1)'!$AF24*100</f>
        <v>1.0570013837715277</v>
      </c>
      <c r="AF24" s="655">
        <f>'Data (Layer 1)'!AF24/'Data (Layer 1)'!$AF24*100</f>
        <v>100</v>
      </c>
      <c r="AH24" s="43"/>
      <c r="AI24" s="43"/>
      <c r="AJ24" s="43"/>
      <c r="AK24" s="43"/>
      <c r="AL24" s="43"/>
      <c r="AM24" s="43"/>
    </row>
    <row r="25" spans="1:39" x14ac:dyDescent="0.2">
      <c r="A25" s="132" t="s">
        <v>58</v>
      </c>
      <c r="B25" s="372"/>
      <c r="C25" s="371" t="s">
        <v>179</v>
      </c>
      <c r="D25" s="446">
        <f>'Data (Layer 1)'!D25/'Data (Layer 1)'!$AF$12*100</f>
        <v>7.1818256546926307E-2</v>
      </c>
      <c r="E25" s="425">
        <f>'Data (Layer 1)'!E25/'Data (Layer 1)'!$AF$12*100</f>
        <v>0.13541635119992732</v>
      </c>
      <c r="F25" s="425">
        <f>'Data (Layer 1)'!F25/'Data (Layer 1)'!$AF$12*100</f>
        <v>14.349806826195493</v>
      </c>
      <c r="G25" s="447">
        <f>'Data (Layer 1)'!G25/'Data (Layer 1)'!$AF$12*100</f>
        <v>0</v>
      </c>
      <c r="H25" s="448">
        <f>'Data (Layer 1)'!H25/'Data (Layer 1)'!$AF$12*100</f>
        <v>0</v>
      </c>
      <c r="I25" s="449">
        <f>'Data (Layer 1)'!I25/'Data (Layer 1)'!$AF$12*100</f>
        <v>0</v>
      </c>
      <c r="J25" s="449">
        <f>'Data (Layer 1)'!J25/'Data (Layer 1)'!$AF$12*100</f>
        <v>0</v>
      </c>
      <c r="K25" s="449">
        <f>'Data (Layer 1)'!K25/'Data (Layer 1)'!$AF$12*100</f>
        <v>0</v>
      </c>
      <c r="L25" s="449">
        <f>'Data (Layer 1)'!L25/'Data (Layer 1)'!$AF$12*100</f>
        <v>0</v>
      </c>
      <c r="M25" s="450">
        <f>'Data (Layer 1)'!M25/'Data (Layer 1)'!$AF$12*100</f>
        <v>0</v>
      </c>
      <c r="N25" s="425">
        <f>'Data (Layer 1)'!N25/'Data (Layer 1)'!$AF$12*100</f>
        <v>0</v>
      </c>
      <c r="O25" s="425">
        <f>'Data (Layer 1)'!O25/'Data (Layer 1)'!$AF$12*100</f>
        <v>3.3940615819917883</v>
      </c>
      <c r="P25" s="426">
        <f>'Data (Layer 1)'!P25/'Data (Layer 1)'!$AF$12*100</f>
        <v>17.951103015934137</v>
      </c>
      <c r="Q25" s="451">
        <f>'Data (Layer 1)'!Q25/'Data (Layer 1)'!$AF$12*100</f>
        <v>0.22064645083694229</v>
      </c>
      <c r="R25" s="452">
        <f>'Data (Layer 1)'!R25/'Data (Layer 1)'!$AF$12*100</f>
        <v>-0.11162114571751199</v>
      </c>
      <c r="S25" s="452">
        <f>'Data (Layer 1)'!S25/'Data (Layer 1)'!$AF$12*100</f>
        <v>-0.26737158160241237</v>
      </c>
      <c r="T25" s="453">
        <f>'Data (Layer 1)'!T25/'Data (Layer 1)'!$AF$12*100</f>
        <v>3.0717447077299807E-2</v>
      </c>
      <c r="U25" s="698">
        <f>'Data (Layer 1)'!U25/'Data (Layer 1)'!$AF$12*100</f>
        <v>-0.34827528024262455</v>
      </c>
      <c r="V25" s="452">
        <f>'Data (Layer 1)'!V25/'Data (Layer 1)'!$AF$12*100</f>
        <v>0</v>
      </c>
      <c r="W25" s="449">
        <f>'Data (Layer 1)'!W25/'Data (Layer 1)'!$AF$12*100</f>
        <v>0</v>
      </c>
      <c r="X25" s="449">
        <f>'Data (Layer 1)'!X25/'Data (Layer 1)'!$AF$12*100</f>
        <v>0</v>
      </c>
      <c r="Y25" s="449">
        <f>'Data (Layer 1)'!Y25/'Data (Layer 1)'!$AF$12*100</f>
        <v>0</v>
      </c>
      <c r="Z25" s="449">
        <f>'Data (Layer 1)'!Z25/'Data (Layer 1)'!$AF$12*100</f>
        <v>0</v>
      </c>
      <c r="AA25" s="449">
        <f>'Data (Layer 1)'!AA25/'Data (Layer 1)'!$AF$12*100</f>
        <v>4.0668169369946224E-2</v>
      </c>
      <c r="AB25" s="453">
        <f>'Data (Layer 1)'!AB25/'Data (Layer 1)'!$AF$12*100</f>
        <v>0.24573957661839846</v>
      </c>
      <c r="AC25" s="425">
        <f>'Data (Layer 1)'!AC25/'Data (Layer 1)'!$AF$12*100</f>
        <v>0.28640774598834468</v>
      </c>
      <c r="AD25" s="425">
        <f>'Data (Layer 1)'!AD25/'Data (Layer 1)'!$AF$12*100</f>
        <v>3.0717447077299807E-2</v>
      </c>
      <c r="AE25" s="699">
        <f>'Data (Layer 1)'!AE25/'Data (Layer 1)'!$AF$12*100</f>
        <v>0.1894963636599622</v>
      </c>
      <c r="AF25" s="656">
        <f>'Data (Layer 1)'!AF25/'Data (Layer 1)'!$AF$12*100</f>
        <v>18.140599379594097</v>
      </c>
      <c r="AH25" s="43"/>
      <c r="AI25" s="43"/>
      <c r="AJ25" s="43"/>
      <c r="AK25" s="43"/>
      <c r="AL25" s="43"/>
      <c r="AM25" s="43"/>
    </row>
    <row r="26" spans="1:39" x14ac:dyDescent="0.2">
      <c r="A26" s="96" t="s">
        <v>0</v>
      </c>
      <c r="B26" s="372" t="s">
        <v>63</v>
      </c>
      <c r="C26" s="371" t="s">
        <v>64</v>
      </c>
      <c r="D26" s="677"/>
      <c r="E26" s="678"/>
      <c r="F26" s="678"/>
      <c r="G26" s="679"/>
      <c r="H26" s="680"/>
      <c r="I26" s="681"/>
      <c r="J26" s="681"/>
      <c r="K26" s="681"/>
      <c r="L26" s="682"/>
      <c r="M26" s="683"/>
      <c r="N26" s="678"/>
      <c r="O26" s="678"/>
      <c r="P26" s="684"/>
      <c r="Q26" s="697"/>
      <c r="R26" s="694"/>
      <c r="S26" s="694"/>
      <c r="T26" s="695"/>
      <c r="U26" s="678"/>
      <c r="V26" s="694"/>
      <c r="W26" s="681"/>
      <c r="X26" s="681"/>
      <c r="Y26" s="681"/>
      <c r="Z26" s="681"/>
      <c r="AA26" s="681"/>
      <c r="AB26" s="695"/>
      <c r="AC26" s="678"/>
      <c r="AD26" s="678"/>
      <c r="AE26" s="696"/>
      <c r="AF26" s="655"/>
      <c r="AH26" s="43"/>
      <c r="AI26" s="43"/>
      <c r="AJ26" s="43"/>
      <c r="AK26" s="43"/>
      <c r="AL26" s="43"/>
      <c r="AM26" s="43"/>
    </row>
    <row r="27" spans="1:39" x14ac:dyDescent="0.2">
      <c r="A27" s="132" t="s">
        <v>56</v>
      </c>
      <c r="B27" s="372"/>
      <c r="C27" s="371" t="s">
        <v>184</v>
      </c>
      <c r="D27" s="677">
        <f>'Data (Layer 1)'!D27/'Data (Layer 1)'!$AF27*100</f>
        <v>0</v>
      </c>
      <c r="E27" s="678">
        <f>'Data (Layer 1)'!E27/'Data (Layer 1)'!$AF27*100</f>
        <v>0</v>
      </c>
      <c r="F27" s="678">
        <f>'Data (Layer 1)'!F27/'Data (Layer 1)'!$AF27*100</f>
        <v>102.31986702319867</v>
      </c>
      <c r="G27" s="679">
        <f>'Data (Layer 1)'!G27/'Data (Layer 1)'!$AF27*100</f>
        <v>0</v>
      </c>
      <c r="H27" s="680">
        <f>'Data (Layer 1)'!H27/'Data (Layer 1)'!$AF27*100</f>
        <v>0</v>
      </c>
      <c r="I27" s="681">
        <f>'Data (Layer 1)'!I27/'Data (Layer 1)'!$AF27*100</f>
        <v>0</v>
      </c>
      <c r="J27" s="681">
        <f>'Data (Layer 1)'!J27/'Data (Layer 1)'!$AF27*100</f>
        <v>0</v>
      </c>
      <c r="K27" s="681">
        <f>'Data (Layer 1)'!K27/'Data (Layer 1)'!$AF27*100</f>
        <v>0</v>
      </c>
      <c r="L27" s="681">
        <f>'Data (Layer 1)'!L27/'Data (Layer 1)'!$AF27*100</f>
        <v>0</v>
      </c>
      <c r="M27" s="683">
        <f>'Data (Layer 1)'!M27/'Data (Layer 1)'!$AF27*100</f>
        <v>0</v>
      </c>
      <c r="N27" s="678">
        <f>'Data (Layer 1)'!N27/'Data (Layer 1)'!$AF27*100</f>
        <v>0</v>
      </c>
      <c r="O27" s="678">
        <f>'Data (Layer 1)'!O27/'Data (Layer 1)'!$AF27*100</f>
        <v>0.51311700513117009</v>
      </c>
      <c r="P27" s="684">
        <f>'Data (Layer 1)'!P27/'Data (Layer 1)'!$AF27*100</f>
        <v>102.83298402832983</v>
      </c>
      <c r="Q27" s="697">
        <f>'Data (Layer 1)'!Q27/'Data (Layer 1)'!$AF27*100</f>
        <v>-2.4788610247886105</v>
      </c>
      <c r="R27" s="694">
        <f>'Data (Layer 1)'!R27/'Data (Layer 1)'!$AF27*100</f>
        <v>0</v>
      </c>
      <c r="S27" s="694">
        <f>'Data (Layer 1)'!S27/'Data (Layer 1)'!$AF27*100</f>
        <v>0</v>
      </c>
      <c r="T27" s="695">
        <f>'Data (Layer 1)'!T27/'Data (Layer 1)'!$AF27*100</f>
        <v>0.17344800173448002</v>
      </c>
      <c r="U27" s="678">
        <f>'Data (Layer 1)'!U27/'Data (Layer 1)'!$AF27*100</f>
        <v>0.17344800173448002</v>
      </c>
      <c r="V27" s="694">
        <f>'Data (Layer 1)'!V27/'Data (Layer 1)'!$AF27*100</f>
        <v>0</v>
      </c>
      <c r="W27" s="681">
        <f>'Data (Layer 1)'!W27/'Data (Layer 1)'!$AF27*100</f>
        <v>0</v>
      </c>
      <c r="X27" s="681">
        <f>'Data (Layer 1)'!X27/'Data (Layer 1)'!$AF27*100</f>
        <v>0</v>
      </c>
      <c r="Y27" s="681">
        <f>'Data (Layer 1)'!Y27/'Data (Layer 1)'!$AF27*100</f>
        <v>0</v>
      </c>
      <c r="Z27" s="681">
        <f>'Data (Layer 1)'!Z27/'Data (Layer 1)'!$AF27*100</f>
        <v>0</v>
      </c>
      <c r="AA27" s="681">
        <f>'Data (Layer 1)'!AA27/'Data (Layer 1)'!$AF27*100</f>
        <v>3.6135000361350006E-2</v>
      </c>
      <c r="AB27" s="695">
        <f>'Data (Layer 1)'!AB27/'Data (Layer 1)'!$AF27*100</f>
        <v>-0.56370600563705997</v>
      </c>
      <c r="AC27" s="678">
        <f>'Data (Layer 1)'!AC27/'Data (Layer 1)'!$AF27*100</f>
        <v>-0.52757100527570999</v>
      </c>
      <c r="AD27" s="678">
        <f>'Data (Layer 1)'!AD27/'Data (Layer 1)'!$AF27*100</f>
        <v>0</v>
      </c>
      <c r="AE27" s="696">
        <f>'Data (Layer 1)'!AE27/'Data (Layer 1)'!$AF27*100</f>
        <v>-2.8329840283298404</v>
      </c>
      <c r="AF27" s="655">
        <f>'Data (Layer 1)'!AF27/'Data (Layer 1)'!$AF27*100</f>
        <v>100</v>
      </c>
      <c r="AH27" s="43"/>
      <c r="AI27" s="43"/>
      <c r="AJ27" s="43"/>
      <c r="AK27" s="43"/>
      <c r="AL27" s="43"/>
      <c r="AM27" s="43"/>
    </row>
    <row r="28" spans="1:39" x14ac:dyDescent="0.2">
      <c r="A28" s="132" t="s">
        <v>57</v>
      </c>
      <c r="B28" s="372"/>
      <c r="C28" s="371" t="s">
        <v>185</v>
      </c>
      <c r="D28" s="677">
        <f>'Data (Layer 1)'!D28/'Data (Layer 1)'!$AF28*100</f>
        <v>-0.71750140686550368</v>
      </c>
      <c r="E28" s="678">
        <f>'Data (Layer 1)'!E28/'Data (Layer 1)'!$AF28*100</f>
        <v>-0.16882386043894204</v>
      </c>
      <c r="F28" s="678">
        <f>'Data (Layer 1)'!F28/'Data (Layer 1)'!$AF28*100</f>
        <v>119.42881260551492</v>
      </c>
      <c r="G28" s="679">
        <f>'Data (Layer 1)'!G28/'Data (Layer 1)'!$AF28*100</f>
        <v>0</v>
      </c>
      <c r="H28" s="680">
        <f>'Data (Layer 1)'!H28/'Data (Layer 1)'!$AF28*100</f>
        <v>0</v>
      </c>
      <c r="I28" s="681">
        <f>'Data (Layer 1)'!I28/'Data (Layer 1)'!$AF28*100</f>
        <v>0</v>
      </c>
      <c r="J28" s="681">
        <f>'Data (Layer 1)'!J28/'Data (Layer 1)'!$AF28*100</f>
        <v>0</v>
      </c>
      <c r="K28" s="681">
        <f>'Data (Layer 1)'!K28/'Data (Layer 1)'!$AF28*100</f>
        <v>0</v>
      </c>
      <c r="L28" s="681">
        <f>'Data (Layer 1)'!L28/'Data (Layer 1)'!$AF28*100</f>
        <v>0</v>
      </c>
      <c r="M28" s="683">
        <f>'Data (Layer 1)'!M28/'Data (Layer 1)'!$AF28*100</f>
        <v>0</v>
      </c>
      <c r="N28" s="678">
        <f>'Data (Layer 1)'!N28/'Data (Layer 1)'!$AF28*100</f>
        <v>0</v>
      </c>
      <c r="O28" s="678">
        <f>'Data (Layer 1)'!O28/'Data (Layer 1)'!$AF28*100</f>
        <v>-7.4845244794597647</v>
      </c>
      <c r="P28" s="684">
        <f>'Data (Layer 1)'!P28/'Data (Layer 1)'!$AF28*100</f>
        <v>111.05796285875071</v>
      </c>
      <c r="Q28" s="697">
        <f>'Data (Layer 1)'!Q28/'Data (Layer 1)'!$AF28*100</f>
        <v>-13.238604389420372</v>
      </c>
      <c r="R28" s="694">
        <f>'Data (Layer 1)'!R28/'Data (Layer 1)'!$AF28*100</f>
        <v>2.9825548677546427</v>
      </c>
      <c r="S28" s="694">
        <f>'Data (Layer 1)'!S28/'Data (Layer 1)'!$AF28*100</f>
        <v>0.30951041080472708</v>
      </c>
      <c r="T28" s="695">
        <f>'Data (Layer 1)'!T28/'Data (Layer 1)'!$AF28*100</f>
        <v>-0.80191333708497459</v>
      </c>
      <c r="U28" s="678">
        <f>'Data (Layer 1)'!U28/'Data (Layer 1)'!$AF28*100</f>
        <v>2.4901519414743953</v>
      </c>
      <c r="V28" s="694">
        <f>'Data (Layer 1)'!V28/'Data (Layer 1)'!$AF28*100</f>
        <v>0</v>
      </c>
      <c r="W28" s="681">
        <f>'Data (Layer 1)'!W28/'Data (Layer 1)'!$AF28*100</f>
        <v>0</v>
      </c>
      <c r="X28" s="681">
        <f>'Data (Layer 1)'!X28/'Data (Layer 1)'!$AF28*100</f>
        <v>0</v>
      </c>
      <c r="Y28" s="681">
        <f>'Data (Layer 1)'!Y28/'Data (Layer 1)'!$AF28*100</f>
        <v>0</v>
      </c>
      <c r="Z28" s="681">
        <f>'Data (Layer 1)'!Z28/'Data (Layer 1)'!$AF28*100</f>
        <v>0</v>
      </c>
      <c r="AA28" s="681">
        <f>'Data (Layer 1)'!AA28/'Data (Layer 1)'!$AF28*100</f>
        <v>0</v>
      </c>
      <c r="AB28" s="695">
        <f>'Data (Layer 1)'!AB28/'Data (Layer 1)'!$AF28*100</f>
        <v>-0.19696117051209902</v>
      </c>
      <c r="AC28" s="678">
        <f>'Data (Layer 1)'!AC28/'Data (Layer 1)'!$AF28*100</f>
        <v>-0.19696117051209902</v>
      </c>
      <c r="AD28" s="678">
        <f>'Data (Layer 1)'!AD28/'Data (Layer 1)'!$AF28*100</f>
        <v>-0.11254924029262803</v>
      </c>
      <c r="AE28" s="696">
        <f>'Data (Layer 1)'!AE28/'Data (Layer 1)'!$AF28*100</f>
        <v>-11.057962858750702</v>
      </c>
      <c r="AF28" s="655">
        <f>'Data (Layer 1)'!AF28/'Data (Layer 1)'!$AF28*100</f>
        <v>100</v>
      </c>
      <c r="AH28" s="43"/>
      <c r="AI28" s="43"/>
      <c r="AJ28" s="43"/>
      <c r="AK28" s="43"/>
      <c r="AL28" s="43"/>
      <c r="AM28" s="43"/>
    </row>
    <row r="29" spans="1:39" x14ac:dyDescent="0.2">
      <c r="A29" s="132" t="s">
        <v>58</v>
      </c>
      <c r="B29" s="372"/>
      <c r="C29" s="371" t="s">
        <v>179</v>
      </c>
      <c r="D29" s="446">
        <f>'Data (Layer 1)'!D29/'Data (Layer 1)'!$AF$12*100</f>
        <v>2.2064645083694229E-2</v>
      </c>
      <c r="E29" s="425">
        <f>'Data (Layer 1)'!E29/'Data (Layer 1)'!$AF$12*100</f>
        <v>5.1916811961633478E-3</v>
      </c>
      <c r="F29" s="425">
        <f>'Data (Layer 1)'!F29/'Data (Layer 1)'!$AF$12*100</f>
        <v>2.4526367250875016</v>
      </c>
      <c r="G29" s="447">
        <f>'Data (Layer 1)'!G29/'Data (Layer 1)'!$AF$12*100</f>
        <v>0</v>
      </c>
      <c r="H29" s="448">
        <f>'Data (Layer 1)'!H29/'Data (Layer 1)'!$AF$12*100</f>
        <v>0</v>
      </c>
      <c r="I29" s="449">
        <f>'Data (Layer 1)'!I29/'Data (Layer 1)'!$AF$12*100</f>
        <v>0</v>
      </c>
      <c r="J29" s="449">
        <f>'Data (Layer 1)'!J29/'Data (Layer 1)'!$AF$12*100</f>
        <v>0</v>
      </c>
      <c r="K29" s="449">
        <f>'Data (Layer 1)'!K29/'Data (Layer 1)'!$AF$12*100</f>
        <v>0</v>
      </c>
      <c r="L29" s="449">
        <f>'Data (Layer 1)'!L29/'Data (Layer 1)'!$AF$12*100</f>
        <v>0</v>
      </c>
      <c r="M29" s="450">
        <f>'Data (Layer 1)'!M29/'Data (Layer 1)'!$AF$12*100</f>
        <v>0</v>
      </c>
      <c r="N29" s="425">
        <f>'Data (Layer 1)'!N29/'Data (Layer 1)'!$AF$12*100</f>
        <v>0</v>
      </c>
      <c r="O29" s="425">
        <f>'Data (Layer 1)'!O29/'Data (Layer 1)'!$AF$12*100</f>
        <v>0.2608819801072082</v>
      </c>
      <c r="P29" s="426">
        <f>'Data (Layer 1)'!P29/'Data (Layer 1)'!$AF$12*100</f>
        <v>2.7407750314745671</v>
      </c>
      <c r="Q29" s="451">
        <f>'Data (Layer 1)'!Q29/'Data (Layer 1)'!$AF$12*100</f>
        <v>0.25871877960880685</v>
      </c>
      <c r="R29" s="452">
        <f>'Data (Layer 1)'!R29/'Data (Layer 1)'!$AF$12*100</f>
        <v>-9.1719701132219139E-2</v>
      </c>
      <c r="S29" s="452">
        <f>'Data (Layer 1)'!S29/'Data (Layer 1)'!$AF$12*100</f>
        <v>-9.5180821929661368E-3</v>
      </c>
      <c r="T29" s="453">
        <f>'Data (Layer 1)'!T29/'Data (Layer 1)'!$AF$12*100</f>
        <v>3.5043848074102601E-2</v>
      </c>
      <c r="U29" s="698">
        <f>'Data (Layer 1)'!U29/'Data (Layer 1)'!$AF$12*100</f>
        <v>-6.6193935251082678E-2</v>
      </c>
      <c r="V29" s="452">
        <f>'Data (Layer 1)'!V29/'Data (Layer 1)'!$AF$12*100</f>
        <v>0</v>
      </c>
      <c r="W29" s="449">
        <f>'Data (Layer 1)'!W29/'Data (Layer 1)'!$AF$12*100</f>
        <v>0</v>
      </c>
      <c r="X29" s="449">
        <f>'Data (Layer 1)'!X29/'Data (Layer 1)'!$AF$12*100</f>
        <v>0</v>
      </c>
      <c r="Y29" s="449">
        <f>'Data (Layer 1)'!Y29/'Data (Layer 1)'!$AF$12*100</f>
        <v>0</v>
      </c>
      <c r="Z29" s="449">
        <f>'Data (Layer 1)'!Z29/'Data (Layer 1)'!$AF$12*100</f>
        <v>0</v>
      </c>
      <c r="AA29" s="449">
        <f>'Data (Layer 1)'!AA29/'Data (Layer 1)'!$AF$12*100</f>
        <v>2.1632004984013949E-3</v>
      </c>
      <c r="AB29" s="453">
        <f>'Data (Layer 1)'!AB29/'Data (Layer 1)'!$AF$12*100</f>
        <v>-2.7688966379537851E-2</v>
      </c>
      <c r="AC29" s="425">
        <f>'Data (Layer 1)'!AC29/'Data (Layer 1)'!$AF$12*100</f>
        <v>-2.5525765881136458E-2</v>
      </c>
      <c r="AD29" s="425">
        <f>'Data (Layer 1)'!AD29/'Data (Layer 1)'!$AF$12*100</f>
        <v>3.4611207974422314E-3</v>
      </c>
      <c r="AE29" s="699">
        <f>'Data (Layer 1)'!AE29/'Data (Layer 1)'!$AF$12*100</f>
        <v>0.17046019927402992</v>
      </c>
      <c r="AF29" s="656">
        <f>'Data (Layer 1)'!AF29/'Data (Layer 1)'!$AF$12*100</f>
        <v>2.9112352307485971</v>
      </c>
      <c r="AH29" s="43"/>
      <c r="AI29" s="43"/>
      <c r="AJ29" s="43"/>
      <c r="AK29" s="43"/>
      <c r="AL29" s="43"/>
      <c r="AM29" s="43"/>
    </row>
    <row r="30" spans="1:39" x14ac:dyDescent="0.2">
      <c r="A30" s="96" t="s">
        <v>0</v>
      </c>
      <c r="B30" s="372" t="s">
        <v>65</v>
      </c>
      <c r="C30" s="371" t="s">
        <v>66</v>
      </c>
      <c r="D30" s="677"/>
      <c r="E30" s="678"/>
      <c r="F30" s="678"/>
      <c r="G30" s="679"/>
      <c r="H30" s="680"/>
      <c r="I30" s="681"/>
      <c r="J30" s="681"/>
      <c r="K30" s="681"/>
      <c r="L30" s="682"/>
      <c r="M30" s="683"/>
      <c r="N30" s="678"/>
      <c r="O30" s="678"/>
      <c r="P30" s="684"/>
      <c r="Q30" s="697"/>
      <c r="R30" s="694"/>
      <c r="S30" s="694"/>
      <c r="T30" s="695"/>
      <c r="U30" s="678"/>
      <c r="V30" s="694"/>
      <c r="W30" s="681"/>
      <c r="X30" s="681"/>
      <c r="Y30" s="681"/>
      <c r="Z30" s="681"/>
      <c r="AA30" s="681"/>
      <c r="AB30" s="695"/>
      <c r="AC30" s="678"/>
      <c r="AD30" s="678"/>
      <c r="AE30" s="696"/>
      <c r="AF30" s="655"/>
      <c r="AH30" s="43"/>
      <c r="AI30" s="43"/>
      <c r="AJ30" s="43"/>
      <c r="AK30" s="43"/>
      <c r="AL30" s="43"/>
      <c r="AM30" s="43"/>
    </row>
    <row r="31" spans="1:39" x14ac:dyDescent="0.2">
      <c r="A31" s="132" t="s">
        <v>56</v>
      </c>
      <c r="B31" s="372"/>
      <c r="C31" s="371" t="s">
        <v>186</v>
      </c>
      <c r="D31" s="677">
        <f>'Data (Layer 1)'!D31/'Data (Layer 1)'!$AF31*100</f>
        <v>0</v>
      </c>
      <c r="E31" s="678">
        <f>'Data (Layer 1)'!E31/'Data (Layer 1)'!$AF31*100</f>
        <v>2.1101498206372651E-2</v>
      </c>
      <c r="F31" s="678">
        <f>'Data (Layer 1)'!F31/'Data (Layer 1)'!$AF31*100</f>
        <v>100.14771048744461</v>
      </c>
      <c r="G31" s="679">
        <f>'Data (Layer 1)'!G31/'Data (Layer 1)'!$AF31*100</f>
        <v>0</v>
      </c>
      <c r="H31" s="680">
        <f>'Data (Layer 1)'!H31/'Data (Layer 1)'!$AF31*100</f>
        <v>0</v>
      </c>
      <c r="I31" s="681">
        <f>'Data (Layer 1)'!I31/'Data (Layer 1)'!$AF31*100</f>
        <v>0</v>
      </c>
      <c r="J31" s="681">
        <f>'Data (Layer 1)'!J31/'Data (Layer 1)'!$AF31*100</f>
        <v>0</v>
      </c>
      <c r="K31" s="681">
        <f>'Data (Layer 1)'!K31/'Data (Layer 1)'!$AF31*100</f>
        <v>0</v>
      </c>
      <c r="L31" s="681">
        <f>'Data (Layer 1)'!L31/'Data (Layer 1)'!$AF31*100</f>
        <v>0</v>
      </c>
      <c r="M31" s="683">
        <f>'Data (Layer 1)'!M31/'Data (Layer 1)'!$AF31*100</f>
        <v>0</v>
      </c>
      <c r="N31" s="678">
        <f>'Data (Layer 1)'!N31/'Data (Layer 1)'!$AF31*100</f>
        <v>0</v>
      </c>
      <c r="O31" s="678">
        <f>'Data (Layer 1)'!O31/'Data (Layer 1)'!$AF31*100</f>
        <v>0.37982696771470775</v>
      </c>
      <c r="P31" s="684">
        <f>'Data (Layer 1)'!P31/'Data (Layer 1)'!$AF31*100</f>
        <v>100.5486389533657</v>
      </c>
      <c r="Q31" s="697">
        <f>'Data (Layer 1)'!Q31/'Data (Layer 1)'!$AF31*100</f>
        <v>-1.2660898923823591</v>
      </c>
      <c r="R31" s="694">
        <f>'Data (Layer 1)'!R31/'Data (Layer 1)'!$AF31*100</f>
        <v>0</v>
      </c>
      <c r="S31" s="694">
        <f>'Data (Layer 1)'!S31/'Data (Layer 1)'!$AF31*100</f>
        <v>0</v>
      </c>
      <c r="T31" s="695">
        <f>'Data (Layer 1)'!T31/'Data (Layer 1)'!$AF31*100</f>
        <v>0</v>
      </c>
      <c r="U31" s="678">
        <f>'Data (Layer 1)'!U31/'Data (Layer 1)'!$AF31*100</f>
        <v>0</v>
      </c>
      <c r="V31" s="694">
        <f>'Data (Layer 1)'!V31/'Data (Layer 1)'!$AF31*100</f>
        <v>0</v>
      </c>
      <c r="W31" s="681">
        <f>'Data (Layer 1)'!W31/'Data (Layer 1)'!$AF31*100</f>
        <v>0</v>
      </c>
      <c r="X31" s="681">
        <f>'Data (Layer 1)'!X31/'Data (Layer 1)'!$AF31*100</f>
        <v>0</v>
      </c>
      <c r="Y31" s="681">
        <f>'Data (Layer 1)'!Y31/'Data (Layer 1)'!$AF31*100</f>
        <v>0</v>
      </c>
      <c r="Z31" s="681">
        <f>'Data (Layer 1)'!Z31/'Data (Layer 1)'!$AF31*100</f>
        <v>0</v>
      </c>
      <c r="AA31" s="681">
        <f>'Data (Layer 1)'!AA31/'Data (Layer 1)'!$AF31*100</f>
        <v>0.52753745515931627</v>
      </c>
      <c r="AB31" s="695">
        <f>'Data (Layer 1)'!AB31/'Data (Layer 1)'!$AF31*100</f>
        <v>0.18991348385735388</v>
      </c>
      <c r="AC31" s="678">
        <f>'Data (Layer 1)'!AC31/'Data (Layer 1)'!$AF31*100</f>
        <v>0.71745093901667023</v>
      </c>
      <c r="AD31" s="678">
        <f>'Data (Layer 1)'!AD31/'Data (Layer 1)'!$AF31*100</f>
        <v>0</v>
      </c>
      <c r="AE31" s="696">
        <f>'Data (Layer 1)'!AE31/'Data (Layer 1)'!$AF31*100</f>
        <v>-0.54863895336568902</v>
      </c>
      <c r="AF31" s="655">
        <f>'Data (Layer 1)'!AF31/'Data (Layer 1)'!$AF31*100</f>
        <v>100</v>
      </c>
      <c r="AH31" s="43"/>
      <c r="AI31" s="43"/>
      <c r="AJ31" s="43"/>
      <c r="AK31" s="43"/>
      <c r="AL31" s="43"/>
      <c r="AM31" s="43"/>
    </row>
    <row r="32" spans="1:39" x14ac:dyDescent="0.2">
      <c r="A32" s="132" t="s">
        <v>57</v>
      </c>
      <c r="B32" s="372"/>
      <c r="C32" s="371" t="s">
        <v>187</v>
      </c>
      <c r="D32" s="677">
        <f>'Data (Layer 1)'!D32/'Data (Layer 1)'!$AF32*100</f>
        <v>-0.81662954714179659</v>
      </c>
      <c r="E32" s="678">
        <f>'Data (Layer 1)'!E32/'Data (Layer 1)'!$AF32*100</f>
        <v>-0.14847809948032664</v>
      </c>
      <c r="F32" s="678">
        <f>'Data (Layer 1)'!F32/'Data (Layer 1)'!$AF32*100</f>
        <v>111.91536748329622</v>
      </c>
      <c r="G32" s="679">
        <f>'Data (Layer 1)'!G32/'Data (Layer 1)'!$AF32*100</f>
        <v>0</v>
      </c>
      <c r="H32" s="680">
        <f>'Data (Layer 1)'!H32/'Data (Layer 1)'!$AF32*100</f>
        <v>0</v>
      </c>
      <c r="I32" s="681">
        <f>'Data (Layer 1)'!I32/'Data (Layer 1)'!$AF32*100</f>
        <v>0</v>
      </c>
      <c r="J32" s="681">
        <f>'Data (Layer 1)'!J32/'Data (Layer 1)'!$AF32*100</f>
        <v>0</v>
      </c>
      <c r="K32" s="681">
        <f>'Data (Layer 1)'!K32/'Data (Layer 1)'!$AF32*100</f>
        <v>0</v>
      </c>
      <c r="L32" s="681">
        <f>'Data (Layer 1)'!L32/'Data (Layer 1)'!$AF32*100</f>
        <v>0</v>
      </c>
      <c r="M32" s="683">
        <f>'Data (Layer 1)'!M32/'Data (Layer 1)'!$AF32*100</f>
        <v>0</v>
      </c>
      <c r="N32" s="678">
        <f>'Data (Layer 1)'!N32/'Data (Layer 1)'!$AF32*100</f>
        <v>0</v>
      </c>
      <c r="O32" s="678">
        <f>'Data (Layer 1)'!O32/'Data (Layer 1)'!$AF32*100</f>
        <v>-6.6815144766146997</v>
      </c>
      <c r="P32" s="684">
        <f>'Data (Layer 1)'!P32/'Data (Layer 1)'!$AF32*100</f>
        <v>104.26874536005938</v>
      </c>
      <c r="Q32" s="697">
        <f>'Data (Layer 1)'!Q32/'Data (Layer 1)'!$AF32*100</f>
        <v>-4.3058648849294734</v>
      </c>
      <c r="R32" s="694">
        <f>'Data (Layer 1)'!R32/'Data (Layer 1)'!$AF32*100</f>
        <v>0.44543429844097993</v>
      </c>
      <c r="S32" s="694">
        <f>'Data (Layer 1)'!S32/'Data (Layer 1)'!$AF32*100</f>
        <v>3.711952487008166E-2</v>
      </c>
      <c r="T32" s="695">
        <f>'Data (Layer 1)'!T32/'Data (Layer 1)'!$AF32*100</f>
        <v>-1.1135857461024499</v>
      </c>
      <c r="U32" s="678">
        <f>'Data (Layer 1)'!U32/'Data (Layer 1)'!$AF32*100</f>
        <v>-0.63103192279138831</v>
      </c>
      <c r="V32" s="694">
        <f>'Data (Layer 1)'!V32/'Data (Layer 1)'!$AF32*100</f>
        <v>0</v>
      </c>
      <c r="W32" s="681">
        <f>'Data (Layer 1)'!W32/'Data (Layer 1)'!$AF32*100</f>
        <v>0</v>
      </c>
      <c r="X32" s="681">
        <f>'Data (Layer 1)'!X32/'Data (Layer 1)'!$AF32*100</f>
        <v>0</v>
      </c>
      <c r="Y32" s="681">
        <f>'Data (Layer 1)'!Y32/'Data (Layer 1)'!$AF32*100</f>
        <v>0</v>
      </c>
      <c r="Z32" s="681">
        <f>'Data (Layer 1)'!Z32/'Data (Layer 1)'!$AF32*100</f>
        <v>0</v>
      </c>
      <c r="AA32" s="681">
        <f>'Data (Layer 1)'!AA32/'Data (Layer 1)'!$AF32*100</f>
        <v>0</v>
      </c>
      <c r="AB32" s="695">
        <f>'Data (Layer 1)'!AB32/'Data (Layer 1)'!$AF32*100</f>
        <v>0.66815144766146994</v>
      </c>
      <c r="AC32" s="678">
        <f>'Data (Layer 1)'!AC32/'Data (Layer 1)'!$AF32*100</f>
        <v>0.66815144766146994</v>
      </c>
      <c r="AD32" s="678">
        <f>'Data (Layer 1)'!AD32/'Data (Layer 1)'!$AF32*100</f>
        <v>0</v>
      </c>
      <c r="AE32" s="696">
        <f>'Data (Layer 1)'!AE32/'Data (Layer 1)'!$AF32*100</f>
        <v>-4.2687453600593912</v>
      </c>
      <c r="AF32" s="655">
        <f>'Data (Layer 1)'!AF32/'Data (Layer 1)'!$AF32*100</f>
        <v>100</v>
      </c>
      <c r="AH32" s="43"/>
      <c r="AI32" s="43"/>
      <c r="AJ32" s="43"/>
      <c r="AK32" s="43"/>
      <c r="AL32" s="43"/>
      <c r="AM32" s="43"/>
    </row>
    <row r="33" spans="1:39" x14ac:dyDescent="0.2">
      <c r="A33" s="132" t="s">
        <v>58</v>
      </c>
      <c r="B33" s="372"/>
      <c r="C33" s="371" t="s">
        <v>179</v>
      </c>
      <c r="D33" s="446">
        <f>'Data (Layer 1)'!D33/'Data (Layer 1)'!$AF$12*100</f>
        <v>9.5180821929661368E-3</v>
      </c>
      <c r="E33" s="425">
        <f>'Data (Layer 1)'!E33/'Data (Layer 1)'!$AF$12*100</f>
        <v>2.1632004984013949E-3</v>
      </c>
      <c r="F33" s="425">
        <f>'Data (Layer 1)'!F33/'Data (Layer 1)'!$AF$12*100</f>
        <v>0.74890001254656291</v>
      </c>
      <c r="G33" s="447">
        <f>'Data (Layer 1)'!G33/'Data (Layer 1)'!$AF$12*100</f>
        <v>0</v>
      </c>
      <c r="H33" s="448">
        <f>'Data (Layer 1)'!H33/'Data (Layer 1)'!$AF$12*100</f>
        <v>0</v>
      </c>
      <c r="I33" s="449">
        <f>'Data (Layer 1)'!I33/'Data (Layer 1)'!$AF$12*100</f>
        <v>0</v>
      </c>
      <c r="J33" s="449">
        <f>'Data (Layer 1)'!J33/'Data (Layer 1)'!$AF$12*100</f>
        <v>0</v>
      </c>
      <c r="K33" s="449">
        <f>'Data (Layer 1)'!K33/'Data (Layer 1)'!$AF$12*100</f>
        <v>0</v>
      </c>
      <c r="L33" s="449">
        <f>'Data (Layer 1)'!L33/'Data (Layer 1)'!$AF$12*100</f>
        <v>0</v>
      </c>
      <c r="M33" s="450">
        <f>'Data (Layer 1)'!M33/'Data (Layer 1)'!$AF$12*100</f>
        <v>0</v>
      </c>
      <c r="N33" s="425">
        <f>'Data (Layer 1)'!N33/'Data (Layer 1)'!$AF$12*100</f>
        <v>0</v>
      </c>
      <c r="O33" s="425">
        <f>'Data (Layer 1)'!O33/'Data (Layer 1)'!$AF$12*100</f>
        <v>8.5662739736695234E-2</v>
      </c>
      <c r="P33" s="426">
        <f>'Data (Layer 1)'!P33/'Data (Layer 1)'!$AF$12*100</f>
        <v>0.84624403497462564</v>
      </c>
      <c r="Q33" s="451">
        <f>'Data (Layer 1)'!Q33/'Data (Layer 1)'!$AF$12*100</f>
        <v>2.4227845582095623E-2</v>
      </c>
      <c r="R33" s="452">
        <f>'Data (Layer 1)'!R33/'Data (Layer 1)'!$AF$12*100</f>
        <v>-5.1916811961633478E-3</v>
      </c>
      <c r="S33" s="452">
        <f>'Data (Layer 1)'!S33/'Data (Layer 1)'!$AF$12*100</f>
        <v>-4.3264009968027893E-4</v>
      </c>
      <c r="T33" s="453">
        <f>'Data (Layer 1)'!T33/'Data (Layer 1)'!$AF$12*100</f>
        <v>1.2979202990408369E-2</v>
      </c>
      <c r="U33" s="698">
        <f>'Data (Layer 1)'!U33/'Data (Layer 1)'!$AF$12*100</f>
        <v>7.3548816945647423E-3</v>
      </c>
      <c r="V33" s="452">
        <f>'Data (Layer 1)'!V33/'Data (Layer 1)'!$AF$12*100</f>
        <v>0</v>
      </c>
      <c r="W33" s="449">
        <f>'Data (Layer 1)'!W33/'Data (Layer 1)'!$AF$12*100</f>
        <v>0</v>
      </c>
      <c r="X33" s="449">
        <f>'Data (Layer 1)'!X33/'Data (Layer 1)'!$AF$12*100</f>
        <v>0</v>
      </c>
      <c r="Y33" s="449">
        <f>'Data (Layer 1)'!Y33/'Data (Layer 1)'!$AF$12*100</f>
        <v>0</v>
      </c>
      <c r="Z33" s="449">
        <f>'Data (Layer 1)'!Z33/'Data (Layer 1)'!$AF$12*100</f>
        <v>0</v>
      </c>
      <c r="AA33" s="449">
        <f>'Data (Layer 1)'!AA33/'Data (Layer 1)'!$AF$12*100</f>
        <v>1.0816002492006975E-2</v>
      </c>
      <c r="AB33" s="453">
        <f>'Data (Layer 1)'!AB33/'Data (Layer 1)'!$AF$12*100</f>
        <v>-3.8937608971225108E-3</v>
      </c>
      <c r="AC33" s="425">
        <f>'Data (Layer 1)'!AC33/'Data (Layer 1)'!$AF$12*100</f>
        <v>6.9222415948844629E-3</v>
      </c>
      <c r="AD33" s="425">
        <f>'Data (Layer 1)'!AD33/'Data (Layer 1)'!$AF$12*100</f>
        <v>0</v>
      </c>
      <c r="AE33" s="699">
        <f>'Data (Layer 1)'!AE33/'Data (Layer 1)'!$AF$12*100</f>
        <v>3.850496887154483E-2</v>
      </c>
      <c r="AF33" s="656">
        <f>'Data (Layer 1)'!AF33/'Data (Layer 1)'!$AF$12*100</f>
        <v>0.8847490038461705</v>
      </c>
      <c r="AH33" s="43"/>
      <c r="AI33" s="43"/>
      <c r="AJ33" s="43"/>
      <c r="AK33" s="43"/>
      <c r="AL33" s="43"/>
      <c r="AM33" s="43"/>
    </row>
    <row r="34" spans="1:39" x14ac:dyDescent="0.2">
      <c r="A34" s="96" t="s">
        <v>0</v>
      </c>
      <c r="B34" s="372" t="s">
        <v>67</v>
      </c>
      <c r="C34" s="371" t="s">
        <v>68</v>
      </c>
      <c r="D34" s="677"/>
      <c r="E34" s="678"/>
      <c r="F34" s="678"/>
      <c r="G34" s="679"/>
      <c r="H34" s="680"/>
      <c r="I34" s="681"/>
      <c r="J34" s="681"/>
      <c r="K34" s="681"/>
      <c r="L34" s="682"/>
      <c r="M34" s="683"/>
      <c r="N34" s="678"/>
      <c r="O34" s="678"/>
      <c r="P34" s="684"/>
      <c r="Q34" s="697"/>
      <c r="R34" s="694"/>
      <c r="S34" s="694"/>
      <c r="T34" s="695"/>
      <c r="U34" s="678"/>
      <c r="V34" s="694"/>
      <c r="W34" s="681"/>
      <c r="X34" s="681"/>
      <c r="Y34" s="681"/>
      <c r="Z34" s="681"/>
      <c r="AA34" s="681"/>
      <c r="AB34" s="695"/>
      <c r="AC34" s="678"/>
      <c r="AD34" s="678"/>
      <c r="AE34" s="696"/>
      <c r="AF34" s="655"/>
      <c r="AH34" s="43"/>
      <c r="AI34" s="43"/>
      <c r="AJ34" s="43"/>
      <c r="AK34" s="43"/>
      <c r="AL34" s="43"/>
      <c r="AM34" s="43"/>
    </row>
    <row r="35" spans="1:39" x14ac:dyDescent="0.2">
      <c r="A35" s="132" t="s">
        <v>56</v>
      </c>
      <c r="B35" s="372"/>
      <c r="C35" s="371" t="s">
        <v>188</v>
      </c>
      <c r="D35" s="677">
        <f>'Data (Layer 1)'!D35/'Data (Layer 1)'!$AF35*100</f>
        <v>0</v>
      </c>
      <c r="E35" s="678">
        <f>'Data (Layer 1)'!E35/'Data (Layer 1)'!$AF35*100</f>
        <v>2.7584938623511562E-2</v>
      </c>
      <c r="F35" s="678">
        <f>'Data (Layer 1)'!F35/'Data (Layer 1)'!$AF35*100</f>
        <v>94.372672520803647</v>
      </c>
      <c r="G35" s="679">
        <f>'Data (Layer 1)'!G35/'Data (Layer 1)'!$AF35*100</f>
        <v>5.0825249413820055</v>
      </c>
      <c r="H35" s="680">
        <f>'Data (Layer 1)'!H35/'Data (Layer 1)'!$AF35*100</f>
        <v>0</v>
      </c>
      <c r="I35" s="681">
        <f>'Data (Layer 1)'!I35/'Data (Layer 1)'!$AF35*100</f>
        <v>5.5169877247023123E-2</v>
      </c>
      <c r="J35" s="681">
        <f>'Data (Layer 1)'!J35/'Data (Layer 1)'!$AF35*100</f>
        <v>0</v>
      </c>
      <c r="K35" s="681">
        <f>'Data (Layer 1)'!K35/'Data (Layer 1)'!$AF35*100</f>
        <v>0</v>
      </c>
      <c r="L35" s="681">
        <f>'Data (Layer 1)'!L35/'Data (Layer 1)'!$AF35*100</f>
        <v>0</v>
      </c>
      <c r="M35" s="683">
        <f>'Data (Layer 1)'!M35/'Data (Layer 1)'!$AF35*100</f>
        <v>0</v>
      </c>
      <c r="N35" s="678">
        <f>'Data (Layer 1)'!N35/'Data (Layer 1)'!$AF35*100</f>
        <v>5.1376948186290283</v>
      </c>
      <c r="O35" s="678">
        <f>'Data (Layer 1)'!O35/'Data (Layer 1)'!$AF35*100</f>
        <v>6.6663601673486284E-2</v>
      </c>
      <c r="P35" s="684">
        <f>'Data (Layer 1)'!P35/'Data (Layer 1)'!$AF35*100</f>
        <v>99.604615879729664</v>
      </c>
      <c r="Q35" s="697">
        <f>'Data (Layer 1)'!Q35/'Data (Layer 1)'!$AF35*100</f>
        <v>-2.5424118431336491</v>
      </c>
      <c r="R35" s="694">
        <f>'Data (Layer 1)'!R35/'Data (Layer 1)'!$AF35*100</f>
        <v>4.5974897705852603E-3</v>
      </c>
      <c r="S35" s="694">
        <f>'Data (Layer 1)'!S35/'Data (Layer 1)'!$AF35*100</f>
        <v>0</v>
      </c>
      <c r="T35" s="695">
        <f>'Data (Layer 1)'!T35/'Data (Layer 1)'!$AF35*100</f>
        <v>-8.2754815870534695E-2</v>
      </c>
      <c r="U35" s="678">
        <f>'Data (Layer 1)'!U35/'Data (Layer 1)'!$AF35*100</f>
        <v>-7.8157326099949423E-2</v>
      </c>
      <c r="V35" s="694">
        <f>'Data (Layer 1)'!V35/'Data (Layer 1)'!$AF35*100</f>
        <v>0</v>
      </c>
      <c r="W35" s="681">
        <f>'Data (Layer 1)'!W35/'Data (Layer 1)'!$AF35*100</f>
        <v>0</v>
      </c>
      <c r="X35" s="681">
        <f>'Data (Layer 1)'!X35/'Data (Layer 1)'!$AF35*100</f>
        <v>0</v>
      </c>
      <c r="Y35" s="681">
        <f>'Data (Layer 1)'!Y35/'Data (Layer 1)'!$AF35*100</f>
        <v>0</v>
      </c>
      <c r="Z35" s="681">
        <f>'Data (Layer 1)'!Z35/'Data (Layer 1)'!$AF35*100</f>
        <v>0</v>
      </c>
      <c r="AA35" s="681">
        <f>'Data (Layer 1)'!AA35/'Data (Layer 1)'!$AF35*100</f>
        <v>2.0918578456162935</v>
      </c>
      <c r="AB35" s="695">
        <f>'Data (Layer 1)'!AB35/'Data (Layer 1)'!$AF35*100</f>
        <v>0.92409544388763731</v>
      </c>
      <c r="AC35" s="678">
        <f>'Data (Layer 1)'!AC35/'Data (Layer 1)'!$AF35*100</f>
        <v>3.0159532895039307</v>
      </c>
      <c r="AD35" s="678">
        <f>'Data (Layer 1)'!AD35/'Data (Layer 1)'!$AF35*100</f>
        <v>0</v>
      </c>
      <c r="AE35" s="696">
        <f>'Data (Layer 1)'!AE35/'Data (Layer 1)'!$AF35*100</f>
        <v>0.39538412027033243</v>
      </c>
      <c r="AF35" s="655">
        <f>'Data (Layer 1)'!AF35/'Data (Layer 1)'!$AF35*100</f>
        <v>100</v>
      </c>
      <c r="AH35" s="43"/>
      <c r="AI35" s="43"/>
      <c r="AJ35" s="43"/>
      <c r="AK35" s="43"/>
      <c r="AL35" s="43"/>
      <c r="AM35" s="43"/>
    </row>
    <row r="36" spans="1:39" x14ac:dyDescent="0.2">
      <c r="A36" s="132" t="s">
        <v>57</v>
      </c>
      <c r="B36" s="372"/>
      <c r="C36" s="371" t="s">
        <v>189</v>
      </c>
      <c r="D36" s="677">
        <f>'Data (Layer 1)'!D36/'Data (Layer 1)'!$AF36*100</f>
        <v>-0.34993460817927963</v>
      </c>
      <c r="E36" s="678">
        <f>'Data (Layer 1)'!E36/'Data (Layer 1)'!$AF36*100</f>
        <v>-1.2830935633240252</v>
      </c>
      <c r="F36" s="678">
        <f>'Data (Layer 1)'!F36/'Data (Layer 1)'!$AF36*100</f>
        <v>96.136580537980279</v>
      </c>
      <c r="G36" s="679">
        <f>'Data (Layer 1)'!G36/'Data (Layer 1)'!$AF36*100</f>
        <v>0</v>
      </c>
      <c r="H36" s="680">
        <f>'Data (Layer 1)'!H36/'Data (Layer 1)'!$AF36*100</f>
        <v>0</v>
      </c>
      <c r="I36" s="681">
        <f>'Data (Layer 1)'!I36/'Data (Layer 1)'!$AF36*100</f>
        <v>0</v>
      </c>
      <c r="J36" s="681">
        <f>'Data (Layer 1)'!J36/'Data (Layer 1)'!$AF36*100</f>
        <v>0</v>
      </c>
      <c r="K36" s="681">
        <f>'Data (Layer 1)'!K36/'Data (Layer 1)'!$AF36*100</f>
        <v>0</v>
      </c>
      <c r="L36" s="681">
        <f>'Data (Layer 1)'!L36/'Data (Layer 1)'!$AF36*100</f>
        <v>0</v>
      </c>
      <c r="M36" s="683">
        <f>'Data (Layer 1)'!M36/'Data (Layer 1)'!$AF36*100</f>
        <v>0</v>
      </c>
      <c r="N36" s="678">
        <f>'Data (Layer 1)'!N36/'Data (Layer 1)'!$AF36*100</f>
        <v>0</v>
      </c>
      <c r="O36" s="678">
        <f>'Data (Layer 1)'!O36/'Data (Layer 1)'!$AF36*100</f>
        <v>5.4010109222014071</v>
      </c>
      <c r="P36" s="684">
        <f>'Data (Layer 1)'!P36/'Data (Layer 1)'!$AF36*100</f>
        <v>99.904563288678389</v>
      </c>
      <c r="Q36" s="697">
        <f>'Data (Layer 1)'!Q36/'Data (Layer 1)'!$AF36*100</f>
        <v>-4.1886112191156197</v>
      </c>
      <c r="R36" s="694">
        <f>'Data (Layer 1)'!R36/'Data (Layer 1)'!$AF36*100</f>
        <v>0.26510197589339368</v>
      </c>
      <c r="S36" s="694">
        <f>'Data (Layer 1)'!S36/'Data (Layer 1)'!$AF36*100</f>
        <v>8.4832632285885973E-2</v>
      </c>
      <c r="T36" s="695">
        <f>'Data (Layer 1)'!T36/'Data (Layer 1)'!$AF36*100</f>
        <v>-8.1297939273974065E-2</v>
      </c>
      <c r="U36" s="678">
        <f>'Data (Layer 1)'!U36/'Data (Layer 1)'!$AF36*100</f>
        <v>0.26863666890530558</v>
      </c>
      <c r="V36" s="694">
        <f>'Data (Layer 1)'!V36/'Data (Layer 1)'!$AF36*100</f>
        <v>0</v>
      </c>
      <c r="W36" s="681">
        <f>'Data (Layer 1)'!W36/'Data (Layer 1)'!$AF36*100</f>
        <v>0</v>
      </c>
      <c r="X36" s="681">
        <f>'Data (Layer 1)'!X36/'Data (Layer 1)'!$AF36*100</f>
        <v>0</v>
      </c>
      <c r="Y36" s="681">
        <f>'Data (Layer 1)'!Y36/'Data (Layer 1)'!$AF36*100</f>
        <v>0</v>
      </c>
      <c r="Z36" s="681">
        <f>'Data (Layer 1)'!Z36/'Data (Layer 1)'!$AF36*100</f>
        <v>0</v>
      </c>
      <c r="AA36" s="681">
        <f>'Data (Layer 1)'!AA36/'Data (Layer 1)'!$AF36*100</f>
        <v>0</v>
      </c>
      <c r="AB36" s="695">
        <f>'Data (Layer 1)'!AB36/'Data (Layer 1)'!$AF36*100</f>
        <v>4.0154112615319359</v>
      </c>
      <c r="AC36" s="678">
        <f>'Data (Layer 1)'!AC36/'Data (Layer 1)'!$AF36*100</f>
        <v>4.0154112615319359</v>
      </c>
      <c r="AD36" s="678">
        <f>'Data (Layer 1)'!AD36/'Data (Layer 1)'!$AF36*100</f>
        <v>0</v>
      </c>
      <c r="AE36" s="696">
        <f>'Data (Layer 1)'!AE36/'Data (Layer 1)'!$AF36*100</f>
        <v>9.5436711321621709E-2</v>
      </c>
      <c r="AF36" s="655">
        <f>'Data (Layer 1)'!AF36/'Data (Layer 1)'!$AF36*100</f>
        <v>100</v>
      </c>
      <c r="AH36" s="43"/>
      <c r="AI36" s="43"/>
      <c r="AJ36" s="43"/>
      <c r="AK36" s="43"/>
      <c r="AL36" s="43"/>
      <c r="AM36" s="43"/>
    </row>
    <row r="37" spans="1:39" x14ac:dyDescent="0.2">
      <c r="A37" s="132" t="s">
        <v>58</v>
      </c>
      <c r="B37" s="372"/>
      <c r="C37" s="371" t="s">
        <v>179</v>
      </c>
      <c r="D37" s="446">
        <f>'Data (Layer 1)'!D37/'Data (Layer 1)'!$AF$12*100</f>
        <v>4.2831369868347617E-2</v>
      </c>
      <c r="E37" s="425">
        <f>'Data (Layer 1)'!E37/'Data (Layer 1)'!$AF$12*100</f>
        <v>0.16224003738010462</v>
      </c>
      <c r="F37" s="425">
        <f>'Data (Layer 1)'!F37/'Data (Layer 1)'!$AF$12*100</f>
        <v>5.9946612211699453</v>
      </c>
      <c r="G37" s="447">
        <f>'Data (Layer 1)'!G37/'Data (Layer 1)'!$AF$12*100</f>
        <v>0.95656726039309681</v>
      </c>
      <c r="H37" s="448">
        <f>'Data (Layer 1)'!H37/'Data (Layer 1)'!$AF$12*100</f>
        <v>0</v>
      </c>
      <c r="I37" s="449">
        <f>'Data (Layer 1)'!I37/'Data (Layer 1)'!$AF$12*100</f>
        <v>1.0383362392326696E-2</v>
      </c>
      <c r="J37" s="449">
        <f>'Data (Layer 1)'!J37/'Data (Layer 1)'!$AF$12*100</f>
        <v>0</v>
      </c>
      <c r="K37" s="449">
        <f>'Data (Layer 1)'!K37/'Data (Layer 1)'!$AF$12*100</f>
        <v>0</v>
      </c>
      <c r="L37" s="449">
        <f>'Data (Layer 1)'!L37/'Data (Layer 1)'!$AF$12*100</f>
        <v>0</v>
      </c>
      <c r="M37" s="450">
        <f>'Data (Layer 1)'!M37/'Data (Layer 1)'!$AF$12*100</f>
        <v>0</v>
      </c>
      <c r="N37" s="425">
        <f>'Data (Layer 1)'!N37/'Data (Layer 1)'!$AF$12*100</f>
        <v>0.96695062278542354</v>
      </c>
      <c r="O37" s="425">
        <f>'Data (Layer 1)'!O37/'Data (Layer 1)'!$AF$12*100</f>
        <v>-0.64852750942073822</v>
      </c>
      <c r="P37" s="426">
        <f>'Data (Layer 1)'!P37/'Data (Layer 1)'!$AF$12*100</f>
        <v>6.5181557417830831</v>
      </c>
      <c r="Q37" s="451">
        <f>'Data (Layer 1)'!Q37/'Data (Layer 1)'!$AF$12*100</f>
        <v>3.4178567874742043E-2</v>
      </c>
      <c r="R37" s="452">
        <f>'Data (Layer 1)'!R37/'Data (Layer 1)'!$AF$12*100</f>
        <v>-3.1582727276660366E-2</v>
      </c>
      <c r="S37" s="452">
        <f>'Data (Layer 1)'!S37/'Data (Layer 1)'!$AF$12*100</f>
        <v>-1.0383362392326696E-2</v>
      </c>
      <c r="T37" s="453">
        <f>'Data (Layer 1)'!T37/'Data (Layer 1)'!$AF$12*100</f>
        <v>-5.6243212958436272E-3</v>
      </c>
      <c r="U37" s="698">
        <f>'Data (Layer 1)'!U37/'Data (Layer 1)'!$AF$12*100</f>
        <v>-4.7590410964830687E-2</v>
      </c>
      <c r="V37" s="452">
        <f>'Data (Layer 1)'!V37/'Data (Layer 1)'!$AF$12*100</f>
        <v>0</v>
      </c>
      <c r="W37" s="449">
        <f>'Data (Layer 1)'!W37/'Data (Layer 1)'!$AF$12*100</f>
        <v>0</v>
      </c>
      <c r="X37" s="449">
        <f>'Data (Layer 1)'!X37/'Data (Layer 1)'!$AF$12*100</f>
        <v>0</v>
      </c>
      <c r="Y37" s="449">
        <f>'Data (Layer 1)'!Y37/'Data (Layer 1)'!$AF$12*100</f>
        <v>0</v>
      </c>
      <c r="Z37" s="449">
        <f>'Data (Layer 1)'!Z37/'Data (Layer 1)'!$AF$12*100</f>
        <v>0</v>
      </c>
      <c r="AA37" s="449">
        <f>'Data (Layer 1)'!AA37/'Data (Layer 1)'!$AF$12*100</f>
        <v>0.39370249070905389</v>
      </c>
      <c r="AB37" s="453">
        <f>'Data (Layer 1)'!AB37/'Data (Layer 1)'!$AF$12*100</f>
        <v>-0.31755783316532477</v>
      </c>
      <c r="AC37" s="425">
        <f>'Data (Layer 1)'!AC37/'Data (Layer 1)'!$AF$12*100</f>
        <v>7.6144657543729094E-2</v>
      </c>
      <c r="AD37" s="425">
        <f>'Data (Layer 1)'!AD37/'Data (Layer 1)'!$AF$12*100</f>
        <v>0</v>
      </c>
      <c r="AE37" s="699">
        <f>'Data (Layer 1)'!AE37/'Data (Layer 1)'!$AF$12*100</f>
        <v>6.2732814453640443E-2</v>
      </c>
      <c r="AF37" s="656">
        <f>'Data (Layer 1)'!AF37/'Data (Layer 1)'!$AF$12*100</f>
        <v>6.5808885562367232</v>
      </c>
      <c r="AH37" s="43"/>
      <c r="AI37" s="43"/>
      <c r="AJ37" s="43"/>
      <c r="AK37" s="43"/>
      <c r="AL37" s="43"/>
      <c r="AM37" s="43"/>
    </row>
    <row r="38" spans="1:39" x14ac:dyDescent="0.2">
      <c r="A38" s="96" t="s">
        <v>0</v>
      </c>
      <c r="B38" s="372" t="s">
        <v>69</v>
      </c>
      <c r="C38" s="371" t="s">
        <v>70</v>
      </c>
      <c r="D38" s="677"/>
      <c r="E38" s="678"/>
      <c r="F38" s="678"/>
      <c r="G38" s="679"/>
      <c r="H38" s="680"/>
      <c r="I38" s="681"/>
      <c r="J38" s="681"/>
      <c r="K38" s="681"/>
      <c r="L38" s="682"/>
      <c r="M38" s="683"/>
      <c r="N38" s="678"/>
      <c r="O38" s="678"/>
      <c r="P38" s="684"/>
      <c r="Q38" s="697"/>
      <c r="R38" s="694"/>
      <c r="S38" s="694"/>
      <c r="T38" s="695"/>
      <c r="U38" s="678"/>
      <c r="V38" s="694"/>
      <c r="W38" s="681"/>
      <c r="X38" s="681"/>
      <c r="Y38" s="681"/>
      <c r="Z38" s="681"/>
      <c r="AA38" s="681"/>
      <c r="AB38" s="695"/>
      <c r="AC38" s="678"/>
      <c r="AD38" s="678"/>
      <c r="AE38" s="696"/>
      <c r="AF38" s="655"/>
      <c r="AH38" s="43"/>
      <c r="AI38" s="43"/>
      <c r="AJ38" s="43"/>
      <c r="AK38" s="43"/>
      <c r="AL38" s="43"/>
      <c r="AM38" s="43"/>
    </row>
    <row r="39" spans="1:39" x14ac:dyDescent="0.2">
      <c r="A39" s="132" t="s">
        <v>56</v>
      </c>
      <c r="B39" s="372"/>
      <c r="C39" s="371" t="s">
        <v>190</v>
      </c>
      <c r="D39" s="677">
        <f>'Data (Layer 1)'!D39/'Data (Layer 1)'!$AF39*100</f>
        <v>0</v>
      </c>
      <c r="E39" s="678">
        <f>'Data (Layer 1)'!E39/'Data (Layer 1)'!$AF39*100</f>
        <v>0.25584216911958646</v>
      </c>
      <c r="F39" s="678">
        <f>'Data (Layer 1)'!F39/'Data (Layer 1)'!$AF39*100</f>
        <v>100.05802605897559</v>
      </c>
      <c r="G39" s="679">
        <f>'Data (Layer 1)'!G39/'Data (Layer 1)'!$AF39*100</f>
        <v>0</v>
      </c>
      <c r="H39" s="680">
        <f>'Data (Layer 1)'!H39/'Data (Layer 1)'!$AF39*100</f>
        <v>0</v>
      </c>
      <c r="I39" s="681">
        <f>'Data (Layer 1)'!I39/'Data (Layer 1)'!$AF39*100</f>
        <v>0</v>
      </c>
      <c r="J39" s="681">
        <f>'Data (Layer 1)'!J39/'Data (Layer 1)'!$AF39*100</f>
        <v>0</v>
      </c>
      <c r="K39" s="681">
        <f>'Data (Layer 1)'!K39/'Data (Layer 1)'!$AF39*100</f>
        <v>0</v>
      </c>
      <c r="L39" s="681">
        <f>'Data (Layer 1)'!L39/'Data (Layer 1)'!$AF39*100</f>
        <v>0</v>
      </c>
      <c r="M39" s="683">
        <f>'Data (Layer 1)'!M39/'Data (Layer 1)'!$AF39*100</f>
        <v>0</v>
      </c>
      <c r="N39" s="678">
        <f>'Data (Layer 1)'!N39/'Data (Layer 1)'!$AF39*100</f>
        <v>0</v>
      </c>
      <c r="O39" s="678">
        <f>'Data (Layer 1)'!O39/'Data (Layer 1)'!$AF39*100</f>
        <v>2.8221765047212113</v>
      </c>
      <c r="P39" s="684">
        <f>'Data (Layer 1)'!P39/'Data (Layer 1)'!$AF39*100</f>
        <v>103.13604473281637</v>
      </c>
      <c r="Q39" s="697">
        <f>'Data (Layer 1)'!Q39/'Data (Layer 1)'!$AF39*100</f>
        <v>-2.2471910112359552</v>
      </c>
      <c r="R39" s="694">
        <f>'Data (Layer 1)'!R39/'Data (Layer 1)'!$AF39*100</f>
        <v>0</v>
      </c>
      <c r="S39" s="694">
        <f>'Data (Layer 1)'!S39/'Data (Layer 1)'!$AF39*100</f>
        <v>0</v>
      </c>
      <c r="T39" s="695">
        <f>'Data (Layer 1)'!T39/'Data (Layer 1)'!$AF39*100</f>
        <v>0.28485519860737463</v>
      </c>
      <c r="U39" s="678">
        <f>'Data (Layer 1)'!U39/'Data (Layer 1)'!$AF39*100</f>
        <v>0.28485519860737463</v>
      </c>
      <c r="V39" s="694">
        <f>'Data (Layer 1)'!V39/'Data (Layer 1)'!$AF39*100</f>
        <v>0</v>
      </c>
      <c r="W39" s="681">
        <f>'Data (Layer 1)'!W39/'Data (Layer 1)'!$AF39*100</f>
        <v>0.42200770164055496</v>
      </c>
      <c r="X39" s="681">
        <f>'Data (Layer 1)'!X39/'Data (Layer 1)'!$AF39*100</f>
        <v>0</v>
      </c>
      <c r="Y39" s="681">
        <f>'Data (Layer 1)'!Y39/'Data (Layer 1)'!$AF39*100</f>
        <v>0</v>
      </c>
      <c r="Z39" s="681">
        <f>'Data (Layer 1)'!Z39/'Data (Layer 1)'!$AF39*100</f>
        <v>0</v>
      </c>
      <c r="AA39" s="681">
        <f>'Data (Layer 1)'!AA39/'Data (Layer 1)'!$AF39*100</f>
        <v>1.2844859418684391</v>
      </c>
      <c r="AB39" s="695">
        <f>'Data (Layer 1)'!AB39/'Data (Layer 1)'!$AF39*100</f>
        <v>-2.8802025636967876</v>
      </c>
      <c r="AC39" s="678">
        <f>'Data (Layer 1)'!AC39/'Data (Layer 1)'!$AF39*100</f>
        <v>-1.1737089201877933</v>
      </c>
      <c r="AD39" s="678">
        <f>'Data (Layer 1)'!AD39/'Data (Layer 1)'!$AF39*100</f>
        <v>0</v>
      </c>
      <c r="AE39" s="696">
        <f>'Data (Layer 1)'!AE39/'Data (Layer 1)'!$AF39*100</f>
        <v>-3.1360447328163739</v>
      </c>
      <c r="AF39" s="655">
        <f>'Data (Layer 1)'!AF39/'Data (Layer 1)'!$AF39*100</f>
        <v>100</v>
      </c>
      <c r="AH39" s="43"/>
      <c r="AI39" s="43"/>
      <c r="AJ39" s="43"/>
      <c r="AK39" s="43"/>
      <c r="AL39" s="43"/>
      <c r="AM39" s="43"/>
    </row>
    <row r="40" spans="1:39" x14ac:dyDescent="0.2">
      <c r="A40" s="132" t="s">
        <v>57</v>
      </c>
      <c r="B40" s="372"/>
      <c r="C40" s="371" t="s">
        <v>191</v>
      </c>
      <c r="D40" s="677">
        <f>'Data (Layer 1)'!D40/'Data (Layer 1)'!$AF40*100</f>
        <v>-1.4289610035451321</v>
      </c>
      <c r="E40" s="678">
        <f>'Data (Layer 1)'!E40/'Data (Layer 1)'!$AF40*100</f>
        <v>-1.183528770111808</v>
      </c>
      <c r="F40" s="678">
        <f>'Data (Layer 1)'!F40/'Data (Layer 1)'!$AF40*100</f>
        <v>115.97491137169349</v>
      </c>
      <c r="G40" s="679">
        <f>'Data (Layer 1)'!G40/'Data (Layer 1)'!$AF40*100</f>
        <v>0</v>
      </c>
      <c r="H40" s="680">
        <f>'Data (Layer 1)'!H40/'Data (Layer 1)'!$AF40*100</f>
        <v>0</v>
      </c>
      <c r="I40" s="681">
        <f>'Data (Layer 1)'!I40/'Data (Layer 1)'!$AF40*100</f>
        <v>0</v>
      </c>
      <c r="J40" s="681">
        <f>'Data (Layer 1)'!J40/'Data (Layer 1)'!$AF40*100</f>
        <v>0</v>
      </c>
      <c r="K40" s="681">
        <f>'Data (Layer 1)'!K40/'Data (Layer 1)'!$AF40*100</f>
        <v>0</v>
      </c>
      <c r="L40" s="681">
        <f>'Data (Layer 1)'!L40/'Data (Layer 1)'!$AF40*100</f>
        <v>0</v>
      </c>
      <c r="M40" s="683">
        <f>'Data (Layer 1)'!M40/'Data (Layer 1)'!$AF40*100</f>
        <v>0</v>
      </c>
      <c r="N40" s="678">
        <f>'Data (Layer 1)'!N40/'Data (Layer 1)'!$AF40*100</f>
        <v>0</v>
      </c>
      <c r="O40" s="678">
        <f>'Data (Layer 1)'!O40/'Data (Layer 1)'!$AF40*100</f>
        <v>-1.3416962094355058</v>
      </c>
      <c r="P40" s="684">
        <f>'Data (Layer 1)'!P40/'Data (Layer 1)'!$AF40*100</f>
        <v>112.02072538860104</v>
      </c>
      <c r="Q40" s="697">
        <f>'Data (Layer 1)'!Q40/'Data (Layer 1)'!$AF40*100</f>
        <v>-4.832287973820562</v>
      </c>
      <c r="R40" s="694">
        <f>'Data (Layer 1)'!R40/'Data (Layer 1)'!$AF40*100</f>
        <v>0.52358876465775839</v>
      </c>
      <c r="S40" s="694">
        <f>'Data (Layer 1)'!S40/'Data (Layer 1)'!$AF40*100</f>
        <v>0.56176711208071994</v>
      </c>
      <c r="T40" s="695">
        <f>'Data (Layer 1)'!T40/'Data (Layer 1)'!$AF40*100</f>
        <v>-0.57267521134442323</v>
      </c>
      <c r="U40" s="678">
        <f>'Data (Layer 1)'!U40/'Data (Layer 1)'!$AF40*100</f>
        <v>0.5126806653940551</v>
      </c>
      <c r="V40" s="694">
        <f>'Data (Layer 1)'!V40/'Data (Layer 1)'!$AF40*100</f>
        <v>0</v>
      </c>
      <c r="W40" s="681">
        <f>'Data (Layer 1)'!W40/'Data (Layer 1)'!$AF40*100</f>
        <v>0</v>
      </c>
      <c r="X40" s="681">
        <f>'Data (Layer 1)'!X40/'Data (Layer 1)'!$AF40*100</f>
        <v>0</v>
      </c>
      <c r="Y40" s="681">
        <f>'Data (Layer 1)'!Y40/'Data (Layer 1)'!$AF40*100</f>
        <v>0</v>
      </c>
      <c r="Z40" s="681">
        <f>'Data (Layer 1)'!Z40/'Data (Layer 1)'!$AF40*100</f>
        <v>0</v>
      </c>
      <c r="AA40" s="681">
        <f>'Data (Layer 1)'!AA40/'Data (Layer 1)'!$AF40*100</f>
        <v>0</v>
      </c>
      <c r="AB40" s="695">
        <f>'Data (Layer 1)'!AB40/'Data (Layer 1)'!$AF40*100</f>
        <v>-7.5811289882737931</v>
      </c>
      <c r="AC40" s="678">
        <f>'Data (Layer 1)'!AC40/'Data (Layer 1)'!$AF40*100</f>
        <v>-7.5811289882737931</v>
      </c>
      <c r="AD40" s="678">
        <f>'Data (Layer 1)'!AD40/'Data (Layer 1)'!$AF40*100</f>
        <v>-0.1199890919007363</v>
      </c>
      <c r="AE40" s="696">
        <f>'Data (Layer 1)'!AE40/'Data (Layer 1)'!$AF40*100</f>
        <v>-12.020725388601036</v>
      </c>
      <c r="AF40" s="655">
        <f>'Data (Layer 1)'!AF40/'Data (Layer 1)'!$AF40*100</f>
        <v>100</v>
      </c>
      <c r="AH40" s="43"/>
      <c r="AI40" s="43"/>
      <c r="AJ40" s="43"/>
      <c r="AK40" s="43"/>
      <c r="AL40" s="43"/>
      <c r="AM40" s="43"/>
    </row>
    <row r="41" spans="1:39" x14ac:dyDescent="0.2">
      <c r="A41" s="132" t="s">
        <v>58</v>
      </c>
      <c r="B41" s="372"/>
      <c r="C41" s="371" t="s">
        <v>179</v>
      </c>
      <c r="D41" s="446">
        <f>'Data (Layer 1)'!D41/'Data (Layer 1)'!$AF$12*100</f>
        <v>0.1133517061162331</v>
      </c>
      <c r="E41" s="425">
        <f>'Data (Layer 1)'!E41/'Data (Layer 1)'!$AF$12*100</f>
        <v>0.13584899129960759</v>
      </c>
      <c r="F41" s="425">
        <f>'Data (Layer 1)'!F41/'Data (Layer 1)'!$AF$12*100</f>
        <v>7.2129757418696112</v>
      </c>
      <c r="G41" s="447">
        <f>'Data (Layer 1)'!G41/'Data (Layer 1)'!$AF$12*100</f>
        <v>0</v>
      </c>
      <c r="H41" s="448">
        <f>'Data (Layer 1)'!H41/'Data (Layer 1)'!$AF$12*100</f>
        <v>0</v>
      </c>
      <c r="I41" s="449">
        <f>'Data (Layer 1)'!I41/'Data (Layer 1)'!$AF$12*100</f>
        <v>0</v>
      </c>
      <c r="J41" s="449">
        <f>'Data (Layer 1)'!J41/'Data (Layer 1)'!$AF$12*100</f>
        <v>0</v>
      </c>
      <c r="K41" s="449">
        <f>'Data (Layer 1)'!K41/'Data (Layer 1)'!$AF$12*100</f>
        <v>0</v>
      </c>
      <c r="L41" s="449">
        <f>'Data (Layer 1)'!L41/'Data (Layer 1)'!$AF$12*100</f>
        <v>0</v>
      </c>
      <c r="M41" s="450">
        <f>'Data (Layer 1)'!M41/'Data (Layer 1)'!$AF$12*100</f>
        <v>0</v>
      </c>
      <c r="N41" s="425">
        <f>'Data (Layer 1)'!N41/'Data (Layer 1)'!$AF$12*100</f>
        <v>0</v>
      </c>
      <c r="O41" s="425">
        <f>'Data (Layer 1)'!O41/'Data (Layer 1)'!$AF$12*100</f>
        <v>0.56935437117924714</v>
      </c>
      <c r="P41" s="426">
        <f>'Data (Layer 1)'!P41/'Data (Layer 1)'!$AF$12*100</f>
        <v>8.0315308104646981</v>
      </c>
      <c r="Q41" s="451">
        <f>'Data (Layer 1)'!Q41/'Data (Layer 1)'!$AF$12*100</f>
        <v>1.4709763389129485E-2</v>
      </c>
      <c r="R41" s="452">
        <f>'Data (Layer 1)'!R41/'Data (Layer 1)'!$AF$12*100</f>
        <v>-4.1533449569306782E-2</v>
      </c>
      <c r="S41" s="452">
        <f>'Data (Layer 1)'!S41/'Data (Layer 1)'!$AF$12*100</f>
        <v>-4.4561930267068735E-2</v>
      </c>
      <c r="T41" s="453">
        <f>'Data (Layer 1)'!T41/'Data (Layer 1)'!$AF$12*100</f>
        <v>9.2152341231899415E-2</v>
      </c>
      <c r="U41" s="698">
        <f>'Data (Layer 1)'!U41/'Data (Layer 1)'!$AF$12*100</f>
        <v>6.0569613955239058E-3</v>
      </c>
      <c r="V41" s="452">
        <f>'Data (Layer 1)'!V41/'Data (Layer 1)'!$AF$12*100</f>
        <v>0</v>
      </c>
      <c r="W41" s="449">
        <f>'Data (Layer 1)'!W41/'Data (Layer 1)'!$AF$12*100</f>
        <v>6.9222415948844637E-2</v>
      </c>
      <c r="X41" s="449">
        <f>'Data (Layer 1)'!X41/'Data (Layer 1)'!$AF$12*100</f>
        <v>0</v>
      </c>
      <c r="Y41" s="449">
        <f>'Data (Layer 1)'!Y41/'Data (Layer 1)'!$AF$12*100</f>
        <v>0</v>
      </c>
      <c r="Z41" s="449">
        <f>'Data (Layer 1)'!Z41/'Data (Layer 1)'!$AF$12*100</f>
        <v>0</v>
      </c>
      <c r="AA41" s="449">
        <f>'Data (Layer 1)'!AA41/'Data (Layer 1)'!$AF$12*100</f>
        <v>0.21069572854429588</v>
      </c>
      <c r="AB41" s="453">
        <f>'Data (Layer 1)'!AB41/'Data (Layer 1)'!$AF$12*100</f>
        <v>0.12892674970472312</v>
      </c>
      <c r="AC41" s="425">
        <f>'Data (Layer 1)'!AC41/'Data (Layer 1)'!$AF$12*100</f>
        <v>0.40884489419786363</v>
      </c>
      <c r="AD41" s="425">
        <f>'Data (Layer 1)'!AD41/'Data (Layer 1)'!$AF$12*100</f>
        <v>9.5180821929661368E-3</v>
      </c>
      <c r="AE41" s="699">
        <f>'Data (Layer 1)'!AE41/'Data (Layer 1)'!$AF$12*100</f>
        <v>0.43912970117548311</v>
      </c>
      <c r="AF41" s="656">
        <f>'Data (Layer 1)'!AF41/'Data (Layer 1)'!$AF$12*100</f>
        <v>8.4706605116401832</v>
      </c>
      <c r="AH41" s="43"/>
      <c r="AI41" s="43"/>
      <c r="AJ41" s="43"/>
      <c r="AK41" s="43"/>
      <c r="AL41" s="43"/>
      <c r="AM41" s="43"/>
    </row>
    <row r="42" spans="1:39" x14ac:dyDescent="0.2">
      <c r="A42" s="96" t="s">
        <v>0</v>
      </c>
      <c r="B42" s="372" t="s">
        <v>71</v>
      </c>
      <c r="C42" s="371" t="s">
        <v>72</v>
      </c>
      <c r="D42" s="677"/>
      <c r="E42" s="678"/>
      <c r="F42" s="678"/>
      <c r="G42" s="679"/>
      <c r="H42" s="680"/>
      <c r="I42" s="681"/>
      <c r="J42" s="681"/>
      <c r="K42" s="681"/>
      <c r="L42" s="682"/>
      <c r="M42" s="683"/>
      <c r="N42" s="678"/>
      <c r="O42" s="678"/>
      <c r="P42" s="684"/>
      <c r="Q42" s="697"/>
      <c r="R42" s="694"/>
      <c r="S42" s="694"/>
      <c r="T42" s="695"/>
      <c r="U42" s="678"/>
      <c r="V42" s="694"/>
      <c r="W42" s="681"/>
      <c r="X42" s="681"/>
      <c r="Y42" s="681"/>
      <c r="Z42" s="681"/>
      <c r="AA42" s="681"/>
      <c r="AB42" s="695"/>
      <c r="AC42" s="678"/>
      <c r="AD42" s="678"/>
      <c r="AE42" s="696"/>
      <c r="AF42" s="655"/>
      <c r="AH42" s="43"/>
      <c r="AI42" s="43"/>
      <c r="AJ42" s="43"/>
      <c r="AK42" s="43"/>
      <c r="AL42" s="43"/>
      <c r="AM42" s="43"/>
    </row>
    <row r="43" spans="1:39" x14ac:dyDescent="0.2">
      <c r="A43" s="132" t="s">
        <v>56</v>
      </c>
      <c r="B43" s="372"/>
      <c r="C43" s="371" t="s">
        <v>192</v>
      </c>
      <c r="D43" s="677">
        <f>'Data (Layer 1)'!D43/'Data (Layer 1)'!$AF43*100</f>
        <v>0</v>
      </c>
      <c r="E43" s="678">
        <f>'Data (Layer 1)'!E43/'Data (Layer 1)'!$AF43*100</f>
        <v>8.4462431814182642E-2</v>
      </c>
      <c r="F43" s="678">
        <f>'Data (Layer 1)'!F43/'Data (Layer 1)'!$AF43*100</f>
        <v>100.66514165053668</v>
      </c>
      <c r="G43" s="679">
        <f>'Data (Layer 1)'!G43/'Data (Layer 1)'!$AF43*100</f>
        <v>0</v>
      </c>
      <c r="H43" s="680">
        <f>'Data (Layer 1)'!H43/'Data (Layer 1)'!$AF43*100</f>
        <v>0</v>
      </c>
      <c r="I43" s="681">
        <f>'Data (Layer 1)'!I43/'Data (Layer 1)'!$AF43*100</f>
        <v>0.50677459088509591</v>
      </c>
      <c r="J43" s="681">
        <f>'Data (Layer 1)'!J43/'Data (Layer 1)'!$AF43*100</f>
        <v>0</v>
      </c>
      <c r="K43" s="681">
        <f>'Data (Layer 1)'!K43/'Data (Layer 1)'!$AF43*100</f>
        <v>0</v>
      </c>
      <c r="L43" s="681">
        <f>'Data (Layer 1)'!L43/'Data (Layer 1)'!$AF43*100</f>
        <v>0</v>
      </c>
      <c r="M43" s="683">
        <f>'Data (Layer 1)'!M43/'Data (Layer 1)'!$AF43*100</f>
        <v>0</v>
      </c>
      <c r="N43" s="678">
        <f>'Data (Layer 1)'!N43/'Data (Layer 1)'!$AF43*100</f>
        <v>0.50677459088509591</v>
      </c>
      <c r="O43" s="678">
        <f>'Data (Layer 1)'!O43/'Data (Layer 1)'!$AF43*100</f>
        <v>4.9269751891606546E-2</v>
      </c>
      <c r="P43" s="684">
        <f>'Data (Layer 1)'!P43/'Data (Layer 1)'!$AF43*100</f>
        <v>101.30564842512757</v>
      </c>
      <c r="Q43" s="697">
        <f>'Data (Layer 1)'!Q43/'Data (Layer 1)'!$AF43*100</f>
        <v>-1.1226464895301778</v>
      </c>
      <c r="R43" s="694">
        <f>'Data (Layer 1)'!R43/'Data (Layer 1)'!$AF43*100</f>
        <v>0</v>
      </c>
      <c r="S43" s="694">
        <f>'Data (Layer 1)'!S43/'Data (Layer 1)'!$AF43*100</f>
        <v>0</v>
      </c>
      <c r="T43" s="695">
        <f>'Data (Layer 1)'!T43/'Data (Layer 1)'!$AF43*100</f>
        <v>7.3904627837409823E-2</v>
      </c>
      <c r="U43" s="678">
        <f>'Data (Layer 1)'!U43/'Data (Layer 1)'!$AF43*100</f>
        <v>7.3904627837409823E-2</v>
      </c>
      <c r="V43" s="694">
        <f>'Data (Layer 1)'!V43/'Data (Layer 1)'!$AF43*100</f>
        <v>0</v>
      </c>
      <c r="W43" s="681">
        <f>'Data (Layer 1)'!W43/'Data (Layer 1)'!$AF43*100</f>
        <v>0</v>
      </c>
      <c r="X43" s="681">
        <f>'Data (Layer 1)'!X43/'Data (Layer 1)'!$AF43*100</f>
        <v>0</v>
      </c>
      <c r="Y43" s="681">
        <f>'Data (Layer 1)'!Y43/'Data (Layer 1)'!$AF43*100</f>
        <v>0</v>
      </c>
      <c r="Z43" s="681">
        <f>'Data (Layer 1)'!Z43/'Data (Layer 1)'!$AF43*100</f>
        <v>0</v>
      </c>
      <c r="AA43" s="681">
        <f>'Data (Layer 1)'!AA43/'Data (Layer 1)'!$AF43*100</f>
        <v>0.92908674995600904</v>
      </c>
      <c r="AB43" s="695">
        <f>'Data (Layer 1)'!AB43/'Data (Layer 1)'!$AF43*100</f>
        <v>-1.1859933133908147</v>
      </c>
      <c r="AC43" s="678">
        <f>'Data (Layer 1)'!AC43/'Data (Layer 1)'!$AF43*100</f>
        <v>-0.25690656343480556</v>
      </c>
      <c r="AD43" s="678">
        <f>'Data (Layer 1)'!AD43/'Data (Layer 1)'!$AF43*100</f>
        <v>0</v>
      </c>
      <c r="AE43" s="696">
        <f>'Data (Layer 1)'!AE43/'Data (Layer 1)'!$AF43*100</f>
        <v>-1.3056484251275735</v>
      </c>
      <c r="AF43" s="655">
        <f>'Data (Layer 1)'!AF43/'Data (Layer 1)'!$AF43*100</f>
        <v>100</v>
      </c>
      <c r="AH43" s="43"/>
      <c r="AI43" s="43"/>
      <c r="AJ43" s="43"/>
      <c r="AK43" s="43"/>
      <c r="AL43" s="43"/>
      <c r="AM43" s="43"/>
    </row>
    <row r="44" spans="1:39" x14ac:dyDescent="0.2">
      <c r="A44" s="132" t="s">
        <v>57</v>
      </c>
      <c r="B44" s="372"/>
      <c r="C44" s="371" t="s">
        <v>193</v>
      </c>
      <c r="D44" s="677">
        <f>'Data (Layer 1)'!D44/'Data (Layer 1)'!$AF44*100</f>
        <v>-1.2069239320311258</v>
      </c>
      <c r="E44" s="678">
        <f>'Data (Layer 1)'!E44/'Data (Layer 1)'!$AF44*100</f>
        <v>-0.82579005875813882</v>
      </c>
      <c r="F44" s="678">
        <f>'Data (Layer 1)'!F44/'Data (Layer 1)'!$AF44*100</f>
        <v>104.84886983219523</v>
      </c>
      <c r="G44" s="679">
        <f>'Data (Layer 1)'!G44/'Data (Layer 1)'!$AF44*100</f>
        <v>0</v>
      </c>
      <c r="H44" s="680">
        <f>'Data (Layer 1)'!H44/'Data (Layer 1)'!$AF44*100</f>
        <v>0</v>
      </c>
      <c r="I44" s="681">
        <f>'Data (Layer 1)'!I44/'Data (Layer 1)'!$AF44*100</f>
        <v>0</v>
      </c>
      <c r="J44" s="681">
        <f>'Data (Layer 1)'!J44/'Data (Layer 1)'!$AF44*100</f>
        <v>0</v>
      </c>
      <c r="K44" s="681">
        <f>'Data (Layer 1)'!K44/'Data (Layer 1)'!$AF44*100</f>
        <v>0</v>
      </c>
      <c r="L44" s="681">
        <f>'Data (Layer 1)'!L44/'Data (Layer 1)'!$AF44*100</f>
        <v>0</v>
      </c>
      <c r="M44" s="683">
        <f>'Data (Layer 1)'!M44/'Data (Layer 1)'!$AF44*100</f>
        <v>0</v>
      </c>
      <c r="N44" s="678">
        <f>'Data (Layer 1)'!N44/'Data (Layer 1)'!$AF44*100</f>
        <v>0</v>
      </c>
      <c r="O44" s="678">
        <f>'Data (Layer 1)'!O44/'Data (Layer 1)'!$AF44*100</f>
        <v>-0.19056693663649357</v>
      </c>
      <c r="P44" s="684">
        <f>'Data (Layer 1)'!P44/'Data (Layer 1)'!$AF44*100</f>
        <v>102.62558890476947</v>
      </c>
      <c r="Q44" s="697">
        <f>'Data (Layer 1)'!Q44/'Data (Layer 1)'!$AF44*100</f>
        <v>-2.7367529511407551</v>
      </c>
      <c r="R44" s="694">
        <f>'Data (Layer 1)'!R44/'Data (Layer 1)'!$AF44*100</f>
        <v>0.34407919114922447</v>
      </c>
      <c r="S44" s="694">
        <f>'Data (Layer 1)'!S44/'Data (Layer 1)'!$AF44*100</f>
        <v>0.25408924884865808</v>
      </c>
      <c r="T44" s="695">
        <f>'Data (Layer 1)'!T44/'Data (Layer 1)'!$AF44*100</f>
        <v>-0.40760150336138901</v>
      </c>
      <c r="U44" s="678">
        <f>'Data (Layer 1)'!U44/'Data (Layer 1)'!$AF44*100</f>
        <v>0.19056693663649357</v>
      </c>
      <c r="V44" s="694">
        <f>'Data (Layer 1)'!V44/'Data (Layer 1)'!$AF44*100</f>
        <v>0</v>
      </c>
      <c r="W44" s="681">
        <f>'Data (Layer 1)'!W44/'Data (Layer 1)'!$AF44*100</f>
        <v>0</v>
      </c>
      <c r="X44" s="681">
        <f>'Data (Layer 1)'!X44/'Data (Layer 1)'!$AF44*100</f>
        <v>0</v>
      </c>
      <c r="Y44" s="681">
        <f>'Data (Layer 1)'!Y44/'Data (Layer 1)'!$AF44*100</f>
        <v>0</v>
      </c>
      <c r="Z44" s="681">
        <f>'Data (Layer 1)'!Z44/'Data (Layer 1)'!$AF44*100</f>
        <v>0</v>
      </c>
      <c r="AA44" s="681">
        <f>'Data (Layer 1)'!AA44/'Data (Layer 1)'!$AF44*100</f>
        <v>0</v>
      </c>
      <c r="AB44" s="695">
        <f>'Data (Layer 1)'!AB44/'Data (Layer 1)'!$AF44*100</f>
        <v>-7.9402890265205653E-2</v>
      </c>
      <c r="AC44" s="678">
        <f>'Data (Layer 1)'!AC44/'Data (Layer 1)'!$AF44*100</f>
        <v>-7.9402890265205653E-2</v>
      </c>
      <c r="AD44" s="678">
        <f>'Data (Layer 1)'!AD44/'Data (Layer 1)'!$AF44*100</f>
        <v>0</v>
      </c>
      <c r="AE44" s="696">
        <f>'Data (Layer 1)'!AE44/'Data (Layer 1)'!$AF44*100</f>
        <v>-2.6255889047694669</v>
      </c>
      <c r="AF44" s="655">
        <f>'Data (Layer 1)'!AF44/'Data (Layer 1)'!$AF44*100</f>
        <v>100</v>
      </c>
      <c r="AH44" s="43"/>
      <c r="AI44" s="43"/>
      <c r="AJ44" s="43"/>
      <c r="AK44" s="43"/>
      <c r="AL44" s="43"/>
      <c r="AM44" s="43"/>
    </row>
    <row r="45" spans="1:39" x14ac:dyDescent="0.2">
      <c r="A45" s="132" t="s">
        <v>58</v>
      </c>
      <c r="B45" s="372"/>
      <c r="C45" s="371" t="s">
        <v>179</v>
      </c>
      <c r="D45" s="446">
        <f>'Data (Layer 1)'!D45/'Data (Layer 1)'!$AF$12*100</f>
        <v>9.864194272710361E-2</v>
      </c>
      <c r="E45" s="425">
        <f>'Data (Layer 1)'!E45/'Data (Layer 1)'!$AF$12*100</f>
        <v>7.7875217942450212E-2</v>
      </c>
      <c r="F45" s="425">
        <f>'Data (Layer 1)'!F45/'Data (Layer 1)'!$AF$12*100</f>
        <v>3.8059349568874143</v>
      </c>
      <c r="G45" s="447">
        <f>'Data (Layer 1)'!G45/'Data (Layer 1)'!$AF$12*100</f>
        <v>0</v>
      </c>
      <c r="H45" s="448">
        <f>'Data (Layer 1)'!H45/'Data (Layer 1)'!$AF$12*100</f>
        <v>0</v>
      </c>
      <c r="I45" s="449">
        <f>'Data (Layer 1)'!I45/'Data (Layer 1)'!$AF$12*100</f>
        <v>6.2300174353960174E-2</v>
      </c>
      <c r="J45" s="449">
        <f>'Data (Layer 1)'!J45/'Data (Layer 1)'!$AF$12*100</f>
        <v>0</v>
      </c>
      <c r="K45" s="449">
        <f>'Data (Layer 1)'!K45/'Data (Layer 1)'!$AF$12*100</f>
        <v>0</v>
      </c>
      <c r="L45" s="449">
        <f>'Data (Layer 1)'!L45/'Data (Layer 1)'!$AF$12*100</f>
        <v>0</v>
      </c>
      <c r="M45" s="450">
        <f>'Data (Layer 1)'!M45/'Data (Layer 1)'!$AF$12*100</f>
        <v>0</v>
      </c>
      <c r="N45" s="425">
        <f>'Data (Layer 1)'!N45/'Data (Layer 1)'!$AF$12*100</f>
        <v>6.2300174353960174E-2</v>
      </c>
      <c r="O45" s="425">
        <f>'Data (Layer 1)'!O45/'Data (Layer 1)'!$AF$12*100</f>
        <v>2.163200498401395E-2</v>
      </c>
      <c r="P45" s="426">
        <f>'Data (Layer 1)'!P45/'Data (Layer 1)'!$AF$12*100</f>
        <v>4.0663842968949417</v>
      </c>
      <c r="Q45" s="451">
        <f>'Data (Layer 1)'!Q45/'Data (Layer 1)'!$AF$12*100</f>
        <v>8.5662739736695234E-2</v>
      </c>
      <c r="R45" s="452">
        <f>'Data (Layer 1)'!R45/'Data (Layer 1)'!$AF$12*100</f>
        <v>-2.8121606479218131E-2</v>
      </c>
      <c r="S45" s="452">
        <f>'Data (Layer 1)'!S45/'Data (Layer 1)'!$AF$12*100</f>
        <v>-2.0766724784653391E-2</v>
      </c>
      <c r="T45" s="453">
        <f>'Data (Layer 1)'!T45/'Data (Layer 1)'!$AF$12*100</f>
        <v>4.2398729768667341E-2</v>
      </c>
      <c r="U45" s="698">
        <f>'Data (Layer 1)'!U45/'Data (Layer 1)'!$AF$12*100</f>
        <v>-6.4896014952041843E-3</v>
      </c>
      <c r="V45" s="452">
        <f>'Data (Layer 1)'!V45/'Data (Layer 1)'!$AF$12*100</f>
        <v>0</v>
      </c>
      <c r="W45" s="449">
        <f>'Data (Layer 1)'!W45/'Data (Layer 1)'!$AF$12*100</f>
        <v>0</v>
      </c>
      <c r="X45" s="449">
        <f>'Data (Layer 1)'!X45/'Data (Layer 1)'!$AF$12*100</f>
        <v>0</v>
      </c>
      <c r="Y45" s="449">
        <f>'Data (Layer 1)'!Y45/'Data (Layer 1)'!$AF$12*100</f>
        <v>0</v>
      </c>
      <c r="Z45" s="449">
        <f>'Data (Layer 1)'!Z45/'Data (Layer 1)'!$AF$12*100</f>
        <v>0</v>
      </c>
      <c r="AA45" s="449">
        <f>'Data (Layer 1)'!AA45/'Data (Layer 1)'!$AF$12*100</f>
        <v>0.11421698631559364</v>
      </c>
      <c r="AB45" s="453">
        <f>'Data (Layer 1)'!AB45/'Data (Layer 1)'!$AF$12*100</f>
        <v>-0.13931011209704983</v>
      </c>
      <c r="AC45" s="425">
        <f>'Data (Layer 1)'!AC45/'Data (Layer 1)'!$AF$12*100</f>
        <v>-2.5093125781456182E-2</v>
      </c>
      <c r="AD45" s="425">
        <f>'Data (Layer 1)'!AD45/'Data (Layer 1)'!$AF$12*100</f>
        <v>0</v>
      </c>
      <c r="AE45" s="699">
        <f>'Data (Layer 1)'!AE45/'Data (Layer 1)'!$AF$12*100</f>
        <v>5.4080012460034875E-2</v>
      </c>
      <c r="AF45" s="656">
        <f>'Data (Layer 1)'!AF45/'Data (Layer 1)'!$AF$12*100</f>
        <v>4.1204643093549773</v>
      </c>
      <c r="AH45" s="43"/>
      <c r="AI45" s="43"/>
      <c r="AJ45" s="43"/>
      <c r="AK45" s="43"/>
      <c r="AL45" s="43"/>
      <c r="AM45" s="43"/>
    </row>
    <row r="46" spans="1:39" x14ac:dyDescent="0.2">
      <c r="A46" s="96" t="s">
        <v>0</v>
      </c>
      <c r="B46" s="372" t="s">
        <v>73</v>
      </c>
      <c r="C46" s="371" t="s">
        <v>74</v>
      </c>
      <c r="D46" s="677"/>
      <c r="E46" s="678"/>
      <c r="F46" s="678"/>
      <c r="G46" s="679"/>
      <c r="H46" s="680"/>
      <c r="I46" s="681"/>
      <c r="J46" s="681"/>
      <c r="K46" s="681"/>
      <c r="L46" s="682"/>
      <c r="M46" s="683"/>
      <c r="N46" s="678"/>
      <c r="O46" s="678"/>
      <c r="P46" s="684"/>
      <c r="Q46" s="697"/>
      <c r="R46" s="694"/>
      <c r="S46" s="694"/>
      <c r="T46" s="695"/>
      <c r="U46" s="678"/>
      <c r="V46" s="694"/>
      <c r="W46" s="681"/>
      <c r="X46" s="681"/>
      <c r="Y46" s="681"/>
      <c r="Z46" s="681"/>
      <c r="AA46" s="681"/>
      <c r="AB46" s="695"/>
      <c r="AC46" s="678"/>
      <c r="AD46" s="678"/>
      <c r="AE46" s="696"/>
      <c r="AF46" s="655"/>
      <c r="AH46" s="43"/>
      <c r="AI46" s="43"/>
      <c r="AJ46" s="43"/>
      <c r="AK46" s="43"/>
      <c r="AL46" s="43"/>
      <c r="AM46" s="43"/>
    </row>
    <row r="47" spans="1:39" x14ac:dyDescent="0.2">
      <c r="A47" s="132" t="s">
        <v>56</v>
      </c>
      <c r="B47" s="372"/>
      <c r="C47" s="371" t="s">
        <v>194</v>
      </c>
      <c r="D47" s="677">
        <f>'Data (Layer 1)'!D47/'Data (Layer 1)'!$AF47*100</f>
        <v>0.90109418579703926</v>
      </c>
      <c r="E47" s="678">
        <f>'Data (Layer 1)'!E47/'Data (Layer 1)'!$AF47*100</f>
        <v>0.56854752199098901</v>
      </c>
      <c r="F47" s="678">
        <f>'Data (Layer 1)'!F47/'Data (Layer 1)'!$AF47*100</f>
        <v>94.893799613816782</v>
      </c>
      <c r="G47" s="679">
        <f>'Data (Layer 1)'!G47/'Data (Layer 1)'!$AF47*100</f>
        <v>0</v>
      </c>
      <c r="H47" s="680">
        <f>'Data (Layer 1)'!H47/'Data (Layer 1)'!$AF47*100</f>
        <v>0</v>
      </c>
      <c r="I47" s="681">
        <f>'Data (Layer 1)'!I47/'Data (Layer 1)'!$AF47*100</f>
        <v>2.1454623471358077E-2</v>
      </c>
      <c r="J47" s="681">
        <f>'Data (Layer 1)'!J47/'Data (Layer 1)'!$AF47*100</f>
        <v>0</v>
      </c>
      <c r="K47" s="681">
        <f>'Data (Layer 1)'!K47/'Data (Layer 1)'!$AF47*100</f>
        <v>0</v>
      </c>
      <c r="L47" s="681">
        <f>'Data (Layer 1)'!L47/'Data (Layer 1)'!$AF47*100</f>
        <v>0</v>
      </c>
      <c r="M47" s="683">
        <f>'Data (Layer 1)'!M47/'Data (Layer 1)'!$AF47*100</f>
        <v>0</v>
      </c>
      <c r="N47" s="678">
        <f>'Data (Layer 1)'!N47/'Data (Layer 1)'!$AF47*100</f>
        <v>2.1454623471358077E-2</v>
      </c>
      <c r="O47" s="678">
        <f>'Data (Layer 1)'!O47/'Data (Layer 1)'!$AF47*100</f>
        <v>5.3636558678395195E-2</v>
      </c>
      <c r="P47" s="684">
        <f>'Data (Layer 1)'!P47/'Data (Layer 1)'!$AF47*100</f>
        <v>96.438532503754558</v>
      </c>
      <c r="Q47" s="697">
        <f>'Data (Layer 1)'!Q47/'Data (Layer 1)'!$AF47*100</f>
        <v>0.43981978116284054</v>
      </c>
      <c r="R47" s="694">
        <f>'Data (Layer 1)'!R47/'Data (Layer 1)'!$AF47*100</f>
        <v>0</v>
      </c>
      <c r="S47" s="694">
        <f>'Data (Layer 1)'!S47/'Data (Layer 1)'!$AF47*100</f>
        <v>0</v>
      </c>
      <c r="T47" s="695">
        <f>'Data (Layer 1)'!T47/'Data (Layer 1)'!$AF47*100</f>
        <v>0</v>
      </c>
      <c r="U47" s="678">
        <f>'Data (Layer 1)'!U47/'Data (Layer 1)'!$AF47*100</f>
        <v>0</v>
      </c>
      <c r="V47" s="694">
        <f>'Data (Layer 1)'!V47/'Data (Layer 1)'!$AF47*100</f>
        <v>0</v>
      </c>
      <c r="W47" s="681">
        <f>'Data (Layer 1)'!W47/'Data (Layer 1)'!$AF47*100</f>
        <v>0</v>
      </c>
      <c r="X47" s="681">
        <f>'Data (Layer 1)'!X47/'Data (Layer 1)'!$AF47*100</f>
        <v>0</v>
      </c>
      <c r="Y47" s="681">
        <f>'Data (Layer 1)'!Y47/'Data (Layer 1)'!$AF47*100</f>
        <v>0</v>
      </c>
      <c r="Z47" s="681">
        <f>'Data (Layer 1)'!Z47/'Data (Layer 1)'!$AF47*100</f>
        <v>0</v>
      </c>
      <c r="AA47" s="681">
        <f>'Data (Layer 1)'!AA47/'Data (Layer 1)'!$AF47*100</f>
        <v>2.8212829864835873</v>
      </c>
      <c r="AB47" s="695">
        <f>'Data (Layer 1)'!AB47/'Data (Layer 1)'!$AF47*100</f>
        <v>0.30036472859901309</v>
      </c>
      <c r="AC47" s="678">
        <f>'Data (Layer 1)'!AC47/'Data (Layer 1)'!$AF47*100</f>
        <v>3.1216477150826005</v>
      </c>
      <c r="AD47" s="678">
        <f>'Data (Layer 1)'!AD47/'Data (Layer 1)'!$AF47*100</f>
        <v>0</v>
      </c>
      <c r="AE47" s="696">
        <f>'Data (Layer 1)'!AE47/'Data (Layer 1)'!$AF47*100</f>
        <v>3.5614674962454407</v>
      </c>
      <c r="AF47" s="655">
        <f>'Data (Layer 1)'!AF47/'Data (Layer 1)'!$AF47*100</f>
        <v>100</v>
      </c>
      <c r="AH47" s="43"/>
      <c r="AI47" s="43"/>
      <c r="AJ47" s="43"/>
      <c r="AK47" s="43"/>
      <c r="AL47" s="43"/>
      <c r="AM47" s="43"/>
    </row>
    <row r="48" spans="1:39" x14ac:dyDescent="0.2">
      <c r="A48" s="132" t="s">
        <v>57</v>
      </c>
      <c r="B48" s="372"/>
      <c r="C48" s="371" t="s">
        <v>195</v>
      </c>
      <c r="D48" s="677">
        <f>'Data (Layer 1)'!D48/'Data (Layer 1)'!$AF48*100</f>
        <v>0.57461257182657144</v>
      </c>
      <c r="E48" s="678">
        <f>'Data (Layer 1)'!E48/'Data (Layer 1)'!$AF48*100</f>
        <v>0.26118753264844158</v>
      </c>
      <c r="F48" s="678">
        <f>'Data (Layer 1)'!F48/'Data (Layer 1)'!$AF48*100</f>
        <v>98.624412328051534</v>
      </c>
      <c r="G48" s="679">
        <f>'Data (Layer 1)'!G48/'Data (Layer 1)'!$AF48*100</f>
        <v>0</v>
      </c>
      <c r="H48" s="680">
        <f>'Data (Layer 1)'!H48/'Data (Layer 1)'!$AF48*100</f>
        <v>0</v>
      </c>
      <c r="I48" s="681">
        <f>'Data (Layer 1)'!I48/'Data (Layer 1)'!$AF48*100</f>
        <v>0</v>
      </c>
      <c r="J48" s="681">
        <f>'Data (Layer 1)'!J48/'Data (Layer 1)'!$AF48*100</f>
        <v>0</v>
      </c>
      <c r="K48" s="681">
        <f>'Data (Layer 1)'!K48/'Data (Layer 1)'!$AF48*100</f>
        <v>0</v>
      </c>
      <c r="L48" s="681">
        <f>'Data (Layer 1)'!L48/'Data (Layer 1)'!$AF48*100</f>
        <v>0</v>
      </c>
      <c r="M48" s="683">
        <f>'Data (Layer 1)'!M48/'Data (Layer 1)'!$AF48*100</f>
        <v>0</v>
      </c>
      <c r="N48" s="678">
        <f>'Data (Layer 1)'!N48/'Data (Layer 1)'!$AF48*100</f>
        <v>0</v>
      </c>
      <c r="O48" s="678">
        <f>'Data (Layer 1)'!O48/'Data (Layer 1)'!$AF48*100</f>
        <v>-0.17412502176562772</v>
      </c>
      <c r="P48" s="684">
        <f>'Data (Layer 1)'!P48/'Data (Layer 1)'!$AF48*100</f>
        <v>99.286087410760928</v>
      </c>
      <c r="Q48" s="697">
        <f>'Data (Layer 1)'!Q48/'Data (Layer 1)'!$AF48*100</f>
        <v>1.7412502176562775E-2</v>
      </c>
      <c r="R48" s="694">
        <f>'Data (Layer 1)'!R48/'Data (Layer 1)'!$AF48*100</f>
        <v>0.40048755006094372</v>
      </c>
      <c r="S48" s="694">
        <f>'Data (Layer 1)'!S48/'Data (Layer 1)'!$AF48*100</f>
        <v>0.10447501305937663</v>
      </c>
      <c r="T48" s="695">
        <f>'Data (Layer 1)'!T48/'Data (Layer 1)'!$AF48*100</f>
        <v>-0.24377503047187882</v>
      </c>
      <c r="U48" s="678">
        <f>'Data (Layer 1)'!U48/'Data (Layer 1)'!$AF48*100</f>
        <v>0.26118753264844158</v>
      </c>
      <c r="V48" s="694">
        <f>'Data (Layer 1)'!V48/'Data (Layer 1)'!$AF48*100</f>
        <v>0</v>
      </c>
      <c r="W48" s="681">
        <f>'Data (Layer 1)'!W48/'Data (Layer 1)'!$AF48*100</f>
        <v>0</v>
      </c>
      <c r="X48" s="681">
        <f>'Data (Layer 1)'!X48/'Data (Layer 1)'!$AF48*100</f>
        <v>0</v>
      </c>
      <c r="Y48" s="681">
        <f>'Data (Layer 1)'!Y48/'Data (Layer 1)'!$AF48*100</f>
        <v>0</v>
      </c>
      <c r="Z48" s="681">
        <f>'Data (Layer 1)'!Z48/'Data (Layer 1)'!$AF48*100</f>
        <v>0</v>
      </c>
      <c r="AA48" s="681">
        <f>'Data (Layer 1)'!AA48/'Data (Layer 1)'!$AF48*100</f>
        <v>0</v>
      </c>
      <c r="AB48" s="695">
        <f>'Data (Layer 1)'!AB48/'Data (Layer 1)'!$AF48*100</f>
        <v>0.4353125544140693</v>
      </c>
      <c r="AC48" s="678">
        <f>'Data (Layer 1)'!AC48/'Data (Layer 1)'!$AF48*100</f>
        <v>0.4353125544140693</v>
      </c>
      <c r="AD48" s="678">
        <f>'Data (Layer 1)'!AD48/'Data (Layer 1)'!$AF48*100</f>
        <v>0</v>
      </c>
      <c r="AE48" s="696">
        <f>'Data (Layer 1)'!AE48/'Data (Layer 1)'!$AF48*100</f>
        <v>0.71391258923907364</v>
      </c>
      <c r="AF48" s="655">
        <f>'Data (Layer 1)'!AF48/'Data (Layer 1)'!$AF48*100</f>
        <v>100</v>
      </c>
      <c r="AH48" s="43"/>
      <c r="AI48" s="43"/>
      <c r="AJ48" s="43"/>
      <c r="AK48" s="43"/>
      <c r="AL48" s="43"/>
      <c r="AM48" s="43"/>
    </row>
    <row r="49" spans="1:39" x14ac:dyDescent="0.2">
      <c r="A49" s="132" t="s">
        <v>58</v>
      </c>
      <c r="B49" s="372"/>
      <c r="C49" s="371" t="s">
        <v>179</v>
      </c>
      <c r="D49" s="446">
        <f>'Data (Layer 1)'!D49/'Data (Layer 1)'!$AF$12*100</f>
        <v>2.2064645083694229E-2</v>
      </c>
      <c r="E49" s="425">
        <f>'Data (Layer 1)'!E49/'Data (Layer 1)'!$AF$12*100</f>
        <v>1.64403237878506E-2</v>
      </c>
      <c r="F49" s="425">
        <f>'Data (Layer 1)'!F49/'Data (Layer 1)'!$AF$12*100</f>
        <v>1.3766607971826477</v>
      </c>
      <c r="G49" s="447">
        <f>'Data (Layer 1)'!G49/'Data (Layer 1)'!$AF$12*100</f>
        <v>0</v>
      </c>
      <c r="H49" s="448">
        <f>'Data (Layer 1)'!H49/'Data (Layer 1)'!$AF$12*100</f>
        <v>0</v>
      </c>
      <c r="I49" s="449">
        <f>'Data (Layer 1)'!I49/'Data (Layer 1)'!$AF$12*100</f>
        <v>8.6528019936055786E-4</v>
      </c>
      <c r="J49" s="449">
        <f>'Data (Layer 1)'!J49/'Data (Layer 1)'!$AF$12*100</f>
        <v>0</v>
      </c>
      <c r="K49" s="449">
        <f>'Data (Layer 1)'!K49/'Data (Layer 1)'!$AF$12*100</f>
        <v>0</v>
      </c>
      <c r="L49" s="449">
        <f>'Data (Layer 1)'!L49/'Data (Layer 1)'!$AF$12*100</f>
        <v>0</v>
      </c>
      <c r="M49" s="450">
        <f>'Data (Layer 1)'!M49/'Data (Layer 1)'!$AF$12*100</f>
        <v>0</v>
      </c>
      <c r="N49" s="425">
        <f>'Data (Layer 1)'!N49/'Data (Layer 1)'!$AF$12*100</f>
        <v>8.6528019936055786E-4</v>
      </c>
      <c r="O49" s="425">
        <f>'Data (Layer 1)'!O49/'Data (Layer 1)'!$AF$12*100</f>
        <v>6.4896014952041843E-3</v>
      </c>
      <c r="P49" s="426">
        <f>'Data (Layer 1)'!P49/'Data (Layer 1)'!$AF$12*100</f>
        <v>1.4225206477487573</v>
      </c>
      <c r="Q49" s="451">
        <f>'Data (Layer 1)'!Q49/'Data (Layer 1)'!$AF$12*100</f>
        <v>1.7305603987211159E-2</v>
      </c>
      <c r="R49" s="452">
        <f>'Data (Layer 1)'!R49/'Data (Layer 1)'!$AF$12*100</f>
        <v>-9.9507222926464162E-3</v>
      </c>
      <c r="S49" s="452">
        <f>'Data (Layer 1)'!S49/'Data (Layer 1)'!$AF$12*100</f>
        <v>-2.5958405980816739E-3</v>
      </c>
      <c r="T49" s="453">
        <f>'Data (Layer 1)'!T49/'Data (Layer 1)'!$AF$12*100</f>
        <v>6.0569613955239058E-3</v>
      </c>
      <c r="U49" s="698">
        <f>'Data (Layer 1)'!U49/'Data (Layer 1)'!$AF$12*100</f>
        <v>-6.4896014952041843E-3</v>
      </c>
      <c r="V49" s="452">
        <f>'Data (Layer 1)'!V49/'Data (Layer 1)'!$AF$12*100</f>
        <v>0</v>
      </c>
      <c r="W49" s="449">
        <f>'Data (Layer 1)'!W49/'Data (Layer 1)'!$AF$12*100</f>
        <v>0</v>
      </c>
      <c r="X49" s="449">
        <f>'Data (Layer 1)'!X49/'Data (Layer 1)'!$AF$12*100</f>
        <v>0</v>
      </c>
      <c r="Y49" s="449">
        <f>'Data (Layer 1)'!Y49/'Data (Layer 1)'!$AF$12*100</f>
        <v>0</v>
      </c>
      <c r="Z49" s="449">
        <f>'Data (Layer 1)'!Z49/'Data (Layer 1)'!$AF$12*100</f>
        <v>0</v>
      </c>
      <c r="AA49" s="449">
        <f>'Data (Layer 1)'!AA49/'Data (Layer 1)'!$AF$12*100</f>
        <v>0.11378434621591337</v>
      </c>
      <c r="AB49" s="453">
        <f>'Data (Layer 1)'!AB49/'Data (Layer 1)'!$AF$12*100</f>
        <v>1.2979202990408369E-3</v>
      </c>
      <c r="AC49" s="425">
        <f>'Data (Layer 1)'!AC49/'Data (Layer 1)'!$AF$12*100</f>
        <v>0.11508226651495421</v>
      </c>
      <c r="AD49" s="425">
        <f>'Data (Layer 1)'!AD49/'Data (Layer 1)'!$AF$12*100</f>
        <v>0</v>
      </c>
      <c r="AE49" s="699">
        <f>'Data (Layer 1)'!AE49/'Data (Layer 1)'!$AF$12*100</f>
        <v>0.12589826900696119</v>
      </c>
      <c r="AF49" s="656">
        <f>'Data (Layer 1)'!AF49/'Data (Layer 1)'!$AF$12*100</f>
        <v>1.5484189167557183</v>
      </c>
      <c r="AH49" s="43"/>
      <c r="AI49" s="43"/>
      <c r="AJ49" s="43"/>
      <c r="AK49" s="43"/>
      <c r="AL49" s="43"/>
      <c r="AM49" s="43"/>
    </row>
    <row r="50" spans="1:39" x14ac:dyDescent="0.2">
      <c r="A50" s="96" t="s">
        <v>0</v>
      </c>
      <c r="B50" s="372" t="s">
        <v>75</v>
      </c>
      <c r="C50" s="371" t="s">
        <v>76</v>
      </c>
      <c r="D50" s="677"/>
      <c r="E50" s="678"/>
      <c r="F50" s="678"/>
      <c r="G50" s="679"/>
      <c r="H50" s="680"/>
      <c r="I50" s="681"/>
      <c r="J50" s="681"/>
      <c r="K50" s="681"/>
      <c r="L50" s="682"/>
      <c r="M50" s="683"/>
      <c r="N50" s="678"/>
      <c r="O50" s="678"/>
      <c r="P50" s="684"/>
      <c r="Q50" s="697"/>
      <c r="R50" s="694"/>
      <c r="S50" s="694"/>
      <c r="T50" s="695"/>
      <c r="U50" s="678"/>
      <c r="V50" s="694"/>
      <c r="W50" s="681"/>
      <c r="X50" s="681"/>
      <c r="Y50" s="681"/>
      <c r="Z50" s="681"/>
      <c r="AA50" s="681"/>
      <c r="AB50" s="695"/>
      <c r="AC50" s="678"/>
      <c r="AD50" s="678"/>
      <c r="AE50" s="696"/>
      <c r="AF50" s="655"/>
      <c r="AH50" s="43"/>
      <c r="AI50" s="43"/>
      <c r="AJ50" s="43"/>
      <c r="AK50" s="43"/>
      <c r="AL50" s="43"/>
      <c r="AM50" s="43"/>
    </row>
    <row r="51" spans="1:39" x14ac:dyDescent="0.2">
      <c r="A51" s="132" t="s">
        <v>56</v>
      </c>
      <c r="B51" s="372"/>
      <c r="C51" s="371" t="s">
        <v>196</v>
      </c>
      <c r="D51" s="677">
        <f>'Data (Layer 1)'!D51/'Data (Layer 1)'!$AF51*100</f>
        <v>1.7186051486843041</v>
      </c>
      <c r="E51" s="678">
        <f>'Data (Layer 1)'!E51/'Data (Layer 1)'!$AF51*100</f>
        <v>0.17827854239463736</v>
      </c>
      <c r="F51" s="678">
        <f>'Data (Layer 1)'!F51/'Data (Layer 1)'!$AF51*100</f>
        <v>92.19139984311488</v>
      </c>
      <c r="G51" s="679">
        <f>'Data (Layer 1)'!G51/'Data (Layer 1)'!$AF51*100</f>
        <v>0</v>
      </c>
      <c r="H51" s="680">
        <f>'Data (Layer 1)'!H51/'Data (Layer 1)'!$AF51*100</f>
        <v>0</v>
      </c>
      <c r="I51" s="681">
        <f>'Data (Layer 1)'!I51/'Data (Layer 1)'!$AF51*100</f>
        <v>0.95200741638736364</v>
      </c>
      <c r="J51" s="681">
        <f>'Data (Layer 1)'!J51/'Data (Layer 1)'!$AF51*100</f>
        <v>0</v>
      </c>
      <c r="K51" s="681">
        <f>'Data (Layer 1)'!K51/'Data (Layer 1)'!$AF51*100</f>
        <v>0</v>
      </c>
      <c r="L51" s="681">
        <f>'Data (Layer 1)'!L51/'Data (Layer 1)'!$AF51*100</f>
        <v>0</v>
      </c>
      <c r="M51" s="683">
        <f>'Data (Layer 1)'!M51/'Data (Layer 1)'!$AF51*100</f>
        <v>0</v>
      </c>
      <c r="N51" s="678">
        <f>'Data (Layer 1)'!N51/'Data (Layer 1)'!$AF51*100</f>
        <v>0.95200741638736364</v>
      </c>
      <c r="O51" s="678">
        <f>'Data (Layer 1)'!O51/'Data (Layer 1)'!$AF51*100</f>
        <v>1.9254082578620837</v>
      </c>
      <c r="P51" s="684">
        <f>'Data (Layer 1)'!P51/'Data (Layer 1)'!$AF51*100</f>
        <v>96.965699208443269</v>
      </c>
      <c r="Q51" s="697">
        <f>'Data (Layer 1)'!Q51/'Data (Layer 1)'!$AF51*100</f>
        <v>-1.2943022177850674</v>
      </c>
      <c r="R51" s="694">
        <f>'Data (Layer 1)'!R51/'Data (Layer 1)'!$AF51*100</f>
        <v>3.5655708478927479E-3</v>
      </c>
      <c r="S51" s="694">
        <f>'Data (Layer 1)'!S51/'Data (Layer 1)'!$AF51*100</f>
        <v>0</v>
      </c>
      <c r="T51" s="695">
        <f>'Data (Layer 1)'!T51/'Data (Layer 1)'!$AF51*100</f>
        <v>1.7756542822505883</v>
      </c>
      <c r="U51" s="678">
        <f>'Data (Layer 1)'!U51/'Data (Layer 1)'!$AF51*100</f>
        <v>1.7792198530984811</v>
      </c>
      <c r="V51" s="694">
        <f>'Data (Layer 1)'!V51/'Data (Layer 1)'!$AF51*100</f>
        <v>0</v>
      </c>
      <c r="W51" s="681">
        <f>'Data (Layer 1)'!W51/'Data (Layer 1)'!$AF51*100</f>
        <v>0</v>
      </c>
      <c r="X51" s="681">
        <f>'Data (Layer 1)'!X51/'Data (Layer 1)'!$AF51*100</f>
        <v>0</v>
      </c>
      <c r="Y51" s="681">
        <f>'Data (Layer 1)'!Y51/'Data (Layer 1)'!$AF51*100</f>
        <v>0</v>
      </c>
      <c r="Z51" s="681">
        <f>'Data (Layer 1)'!Z51/'Data (Layer 1)'!$AF51*100</f>
        <v>0</v>
      </c>
      <c r="AA51" s="681">
        <f>'Data (Layer 1)'!AA51/'Data (Layer 1)'!$AF51*100</f>
        <v>0.58831918990230336</v>
      </c>
      <c r="AB51" s="695">
        <f>'Data (Layer 1)'!AB51/'Data (Layer 1)'!$AF51*100</f>
        <v>1.961063966341011</v>
      </c>
      <c r="AC51" s="678">
        <f>'Data (Layer 1)'!AC51/'Data (Layer 1)'!$AF51*100</f>
        <v>2.5493831562433145</v>
      </c>
      <c r="AD51" s="678">
        <f>'Data (Layer 1)'!AD51/'Data (Layer 1)'!$AF51*100</f>
        <v>0</v>
      </c>
      <c r="AE51" s="696">
        <f>'Data (Layer 1)'!AE51/'Data (Layer 1)'!$AF51*100</f>
        <v>3.0343007915567282</v>
      </c>
      <c r="AF51" s="655">
        <f>'Data (Layer 1)'!AF51/'Data (Layer 1)'!$AF51*100</f>
        <v>100</v>
      </c>
      <c r="AH51" s="43"/>
      <c r="AI51" s="43"/>
      <c r="AJ51" s="43"/>
      <c r="AK51" s="43"/>
      <c r="AL51" s="43"/>
      <c r="AM51" s="43"/>
    </row>
    <row r="52" spans="1:39" x14ac:dyDescent="0.2">
      <c r="A52" s="132" t="s">
        <v>57</v>
      </c>
      <c r="B52" s="372"/>
      <c r="C52" s="371" t="s">
        <v>197</v>
      </c>
      <c r="D52" s="677">
        <f>'Data (Layer 1)'!D52/'Data (Layer 1)'!$AF52*100</f>
        <v>0.95837505364039477</v>
      </c>
      <c r="E52" s="678">
        <f>'Data (Layer 1)'!E52/'Data (Layer 1)'!$AF52*100</f>
        <v>-0.49349163209841224</v>
      </c>
      <c r="F52" s="678">
        <f>'Data (Layer 1)'!F52/'Data (Layer 1)'!$AF52*100</f>
        <v>99.442139894149619</v>
      </c>
      <c r="G52" s="679">
        <f>'Data (Layer 1)'!G52/'Data (Layer 1)'!$AF52*100</f>
        <v>0</v>
      </c>
      <c r="H52" s="680">
        <f>'Data (Layer 1)'!H52/'Data (Layer 1)'!$AF52*100</f>
        <v>0</v>
      </c>
      <c r="I52" s="681">
        <f>'Data (Layer 1)'!I52/'Data (Layer 1)'!$AF52*100</f>
        <v>0</v>
      </c>
      <c r="J52" s="681">
        <f>'Data (Layer 1)'!J52/'Data (Layer 1)'!$AF52*100</f>
        <v>0</v>
      </c>
      <c r="K52" s="681">
        <f>'Data (Layer 1)'!K52/'Data (Layer 1)'!$AF52*100</f>
        <v>0</v>
      </c>
      <c r="L52" s="681">
        <f>'Data (Layer 1)'!L52/'Data (Layer 1)'!$AF52*100</f>
        <v>0</v>
      </c>
      <c r="M52" s="683">
        <f>'Data (Layer 1)'!M52/'Data (Layer 1)'!$AF52*100</f>
        <v>0</v>
      </c>
      <c r="N52" s="678">
        <f>'Data (Layer 1)'!N52/'Data (Layer 1)'!$AF52*100</f>
        <v>0</v>
      </c>
      <c r="O52" s="678">
        <f>'Data (Layer 1)'!O52/'Data (Layer 1)'!$AF52*100</f>
        <v>-2.5246745816049203</v>
      </c>
      <c r="P52" s="684">
        <f>'Data (Layer 1)'!P52/'Data (Layer 1)'!$AF52*100</f>
        <v>97.38234873408669</v>
      </c>
      <c r="Q52" s="697">
        <f>'Data (Layer 1)'!Q52/'Data (Layer 1)'!$AF52*100</f>
        <v>-1.8094693176941783</v>
      </c>
      <c r="R52" s="694">
        <f>'Data (Layer 1)'!R52/'Data (Layer 1)'!$AF52*100</f>
        <v>0.34329852667715638</v>
      </c>
      <c r="S52" s="694">
        <f>'Data (Layer 1)'!S52/'Data (Layer 1)'!$AF52*100</f>
        <v>0.10012873694750393</v>
      </c>
      <c r="T52" s="695">
        <f>'Data (Layer 1)'!T52/'Data (Layer 1)'!$AF52*100</f>
        <v>-0.22886568445143757</v>
      </c>
      <c r="U52" s="678">
        <f>'Data (Layer 1)'!U52/'Data (Layer 1)'!$AF52*100</f>
        <v>0.21456157917322272</v>
      </c>
      <c r="V52" s="694">
        <f>'Data (Layer 1)'!V52/'Data (Layer 1)'!$AF52*100</f>
        <v>0</v>
      </c>
      <c r="W52" s="681">
        <f>'Data (Layer 1)'!W52/'Data (Layer 1)'!$AF52*100</f>
        <v>0</v>
      </c>
      <c r="X52" s="681">
        <f>'Data (Layer 1)'!X52/'Data (Layer 1)'!$AF52*100</f>
        <v>0</v>
      </c>
      <c r="Y52" s="681">
        <f>'Data (Layer 1)'!Y52/'Data (Layer 1)'!$AF52*100</f>
        <v>0</v>
      </c>
      <c r="Z52" s="681">
        <f>'Data (Layer 1)'!Z52/'Data (Layer 1)'!$AF52*100</f>
        <v>0</v>
      </c>
      <c r="AA52" s="681">
        <f>'Data (Layer 1)'!AA52/'Data (Layer 1)'!$AF52*100</f>
        <v>0</v>
      </c>
      <c r="AB52" s="695">
        <f>'Data (Layer 1)'!AB52/'Data (Layer 1)'!$AF52*100</f>
        <v>4.2840795308253465</v>
      </c>
      <c r="AC52" s="678">
        <f>'Data (Layer 1)'!AC52/'Data (Layer 1)'!$AF52*100</f>
        <v>4.2840795308253465</v>
      </c>
      <c r="AD52" s="678">
        <f>'Data (Layer 1)'!AD52/'Data (Layer 1)'!$AF52*100</f>
        <v>-7.1520526391074229E-2</v>
      </c>
      <c r="AE52" s="696">
        <f>'Data (Layer 1)'!AE52/'Data (Layer 1)'!$AF52*100</f>
        <v>2.6176512659133171</v>
      </c>
      <c r="AF52" s="655">
        <f>'Data (Layer 1)'!AF52/'Data (Layer 1)'!$AF52*100</f>
        <v>100</v>
      </c>
      <c r="AH52" s="43"/>
      <c r="AI52" s="43"/>
      <c r="AJ52" s="43"/>
      <c r="AK52" s="43"/>
      <c r="AL52" s="43"/>
      <c r="AM52" s="43"/>
    </row>
    <row r="53" spans="1:39" x14ac:dyDescent="0.2">
      <c r="A53" s="132" t="s">
        <v>58</v>
      </c>
      <c r="B53" s="372"/>
      <c r="C53" s="371" t="s">
        <v>179</v>
      </c>
      <c r="D53" s="446">
        <f>'Data (Layer 1)'!D53/'Data (Layer 1)'!$AF$12*100</f>
        <v>0.15055875468873708</v>
      </c>
      <c r="E53" s="425">
        <f>'Data (Layer 1)'!E53/'Data (Layer 1)'!$AF$12*100</f>
        <v>5.1484171861953199E-2</v>
      </c>
      <c r="F53" s="425">
        <f>'Data (Layer 1)'!F53/'Data (Layer 1)'!$AF$12*100</f>
        <v>5.1709144713786941</v>
      </c>
      <c r="G53" s="447">
        <f>'Data (Layer 1)'!G53/'Data (Layer 1)'!$AF$12*100</f>
        <v>0</v>
      </c>
      <c r="H53" s="448">
        <f>'Data (Layer 1)'!H53/'Data (Layer 1)'!$AF$12*100</f>
        <v>0</v>
      </c>
      <c r="I53" s="449">
        <f>'Data (Layer 1)'!I53/'Data (Layer 1)'!$AF$12*100</f>
        <v>0.11551490661463448</v>
      </c>
      <c r="J53" s="449">
        <f>'Data (Layer 1)'!J53/'Data (Layer 1)'!$AF$12*100</f>
        <v>0</v>
      </c>
      <c r="K53" s="449">
        <f>'Data (Layer 1)'!K53/'Data (Layer 1)'!$AF$12*100</f>
        <v>0</v>
      </c>
      <c r="L53" s="449">
        <f>'Data (Layer 1)'!L53/'Data (Layer 1)'!$AF$12*100</f>
        <v>0</v>
      </c>
      <c r="M53" s="450">
        <f>'Data (Layer 1)'!M53/'Data (Layer 1)'!$AF$12*100</f>
        <v>0</v>
      </c>
      <c r="N53" s="425">
        <f>'Data (Layer 1)'!N53/'Data (Layer 1)'!$AF$12*100</f>
        <v>0.11551490661463448</v>
      </c>
      <c r="O53" s="425">
        <f>'Data (Layer 1)'!O53/'Data (Layer 1)'!$AF$12*100</f>
        <v>0.38634760901448911</v>
      </c>
      <c r="P53" s="426">
        <f>'Data (Layer 1)'!P53/'Data (Layer 1)'!$AF$12*100</f>
        <v>5.8748199135585075</v>
      </c>
      <c r="Q53" s="451">
        <f>'Data (Layer 1)'!Q53/'Data (Layer 1)'!$AF$12*100</f>
        <v>-4.7590410964830687E-2</v>
      </c>
      <c r="R53" s="452">
        <f>'Data (Layer 1)'!R53/'Data (Layer 1)'!$AF$12*100</f>
        <v>-2.0334084684973112E-2</v>
      </c>
      <c r="S53" s="452">
        <f>'Data (Layer 1)'!S53/'Data (Layer 1)'!$AF$12*100</f>
        <v>-6.0569613955239058E-3</v>
      </c>
      <c r="T53" s="453">
        <f>'Data (Layer 1)'!T53/'Data (Layer 1)'!$AF$12*100</f>
        <v>0.22929925283054786</v>
      </c>
      <c r="U53" s="698">
        <f>'Data (Layer 1)'!U53/'Data (Layer 1)'!$AF$12*100</f>
        <v>0.20290820675005083</v>
      </c>
      <c r="V53" s="452">
        <f>'Data (Layer 1)'!V53/'Data (Layer 1)'!$AF$12*100</f>
        <v>0</v>
      </c>
      <c r="W53" s="449">
        <f>'Data (Layer 1)'!W53/'Data (Layer 1)'!$AF$12*100</f>
        <v>0</v>
      </c>
      <c r="X53" s="449">
        <f>'Data (Layer 1)'!X53/'Data (Layer 1)'!$AF$12*100</f>
        <v>0</v>
      </c>
      <c r="Y53" s="449">
        <f>'Data (Layer 1)'!Y53/'Data (Layer 1)'!$AF$12*100</f>
        <v>0</v>
      </c>
      <c r="Z53" s="449">
        <f>'Data (Layer 1)'!Z53/'Data (Layer 1)'!$AF$12*100</f>
        <v>0</v>
      </c>
      <c r="AA53" s="449">
        <f>'Data (Layer 1)'!AA53/'Data (Layer 1)'!$AF$12*100</f>
        <v>7.1385616447246031E-2</v>
      </c>
      <c r="AB53" s="453">
        <f>'Data (Layer 1)'!AB53/'Data (Layer 1)'!$AF$12*100</f>
        <v>-2.1199364884333671E-2</v>
      </c>
      <c r="AC53" s="425">
        <f>'Data (Layer 1)'!AC53/'Data (Layer 1)'!$AF$12*100</f>
        <v>5.0186251562912364E-2</v>
      </c>
      <c r="AD53" s="425">
        <f>'Data (Layer 1)'!AD53/'Data (Layer 1)'!$AF$12*100</f>
        <v>4.3264009968027898E-3</v>
      </c>
      <c r="AE53" s="699">
        <f>'Data (Layer 1)'!AE53/'Data (Layer 1)'!$AF$12*100</f>
        <v>0.20983044834493531</v>
      </c>
      <c r="AF53" s="656">
        <f>'Data (Layer 1)'!AF53/'Data (Layer 1)'!$AF$12*100</f>
        <v>6.0846503619034431</v>
      </c>
      <c r="AH53" s="43"/>
      <c r="AI53" s="43"/>
      <c r="AJ53" s="43"/>
      <c r="AK53" s="43"/>
      <c r="AL53" s="43"/>
      <c r="AM53" s="43"/>
    </row>
    <row r="54" spans="1:39" x14ac:dyDescent="0.2">
      <c r="A54" s="96" t="s">
        <v>0</v>
      </c>
      <c r="B54" s="372" t="s">
        <v>77</v>
      </c>
      <c r="C54" s="371" t="s">
        <v>78</v>
      </c>
      <c r="D54" s="677"/>
      <c r="E54" s="678"/>
      <c r="F54" s="678"/>
      <c r="G54" s="679"/>
      <c r="H54" s="680"/>
      <c r="I54" s="681"/>
      <c r="J54" s="681"/>
      <c r="K54" s="681"/>
      <c r="L54" s="682"/>
      <c r="M54" s="683"/>
      <c r="N54" s="678"/>
      <c r="O54" s="678"/>
      <c r="P54" s="684"/>
      <c r="Q54" s="697"/>
      <c r="R54" s="694"/>
      <c r="S54" s="694"/>
      <c r="T54" s="695"/>
      <c r="U54" s="678"/>
      <c r="V54" s="694"/>
      <c r="W54" s="681"/>
      <c r="X54" s="681"/>
      <c r="Y54" s="681"/>
      <c r="Z54" s="681"/>
      <c r="AA54" s="681"/>
      <c r="AB54" s="695"/>
      <c r="AC54" s="678"/>
      <c r="AD54" s="678"/>
      <c r="AE54" s="696"/>
      <c r="AF54" s="655"/>
      <c r="AH54" s="43"/>
      <c r="AI54" s="43"/>
      <c r="AJ54" s="43"/>
      <c r="AK54" s="43"/>
      <c r="AL54" s="43"/>
      <c r="AM54" s="43"/>
    </row>
    <row r="55" spans="1:39" x14ac:dyDescent="0.2">
      <c r="A55" s="132" t="s">
        <v>56</v>
      </c>
      <c r="B55" s="372"/>
      <c r="C55" s="371" t="s">
        <v>198</v>
      </c>
      <c r="D55" s="677">
        <f>'Data (Layer 1)'!D55/'Data (Layer 1)'!$AF55*100</f>
        <v>44.944100930610205</v>
      </c>
      <c r="E55" s="678">
        <f>'Data (Layer 1)'!E55/'Data (Layer 1)'!$AF55*100</f>
        <v>0</v>
      </c>
      <c r="F55" s="678">
        <f>'Data (Layer 1)'!F55/'Data (Layer 1)'!$AF55*100</f>
        <v>0</v>
      </c>
      <c r="G55" s="679">
        <f>'Data (Layer 1)'!G55/'Data (Layer 1)'!$AF55*100</f>
        <v>0</v>
      </c>
      <c r="H55" s="680">
        <f>'Data (Layer 1)'!H55/'Data (Layer 1)'!$AF55*100</f>
        <v>0</v>
      </c>
      <c r="I55" s="681">
        <f>'Data (Layer 1)'!I55/'Data (Layer 1)'!$AF55*100</f>
        <v>0</v>
      </c>
      <c r="J55" s="681">
        <f>'Data (Layer 1)'!J55/'Data (Layer 1)'!$AF55*100</f>
        <v>0</v>
      </c>
      <c r="K55" s="681">
        <f>'Data (Layer 1)'!K55/'Data (Layer 1)'!$AF55*100</f>
        <v>23.508837674099055</v>
      </c>
      <c r="L55" s="681">
        <f>'Data (Layer 1)'!L55/'Data (Layer 1)'!$AF55*100</f>
        <v>26.500530885016548</v>
      </c>
      <c r="M55" s="683">
        <f>'Data (Layer 1)'!M55/'Data (Layer 1)'!$AF55*100</f>
        <v>0</v>
      </c>
      <c r="N55" s="678">
        <f>'Data (Layer 1)'!N55/'Data (Layer 1)'!$AF55*100</f>
        <v>50.009368559115607</v>
      </c>
      <c r="O55" s="678">
        <f>'Data (Layer 1)'!O55/'Data (Layer 1)'!$AF55*100</f>
        <v>4.0222347136343757</v>
      </c>
      <c r="P55" s="684">
        <f>'Data (Layer 1)'!P55/'Data (Layer 1)'!$AF55*100</f>
        <v>98.975704203360195</v>
      </c>
      <c r="Q55" s="697">
        <f>'Data (Layer 1)'!Q55/'Data (Layer 1)'!$AF55*100</f>
        <v>0</v>
      </c>
      <c r="R55" s="694">
        <f>'Data (Layer 1)'!R55/'Data (Layer 1)'!$AF55*100</f>
        <v>0</v>
      </c>
      <c r="S55" s="694">
        <f>'Data (Layer 1)'!S55/'Data (Layer 1)'!$AF55*100</f>
        <v>0</v>
      </c>
      <c r="T55" s="695">
        <f>'Data (Layer 1)'!T55/'Data (Layer 1)'!$AF55*100</f>
        <v>0</v>
      </c>
      <c r="U55" s="678">
        <f>'Data (Layer 1)'!U55/'Data (Layer 1)'!$AF55*100</f>
        <v>0</v>
      </c>
      <c r="V55" s="694">
        <f>'Data (Layer 1)'!V55/'Data (Layer 1)'!$AF55*100</f>
        <v>0</v>
      </c>
      <c r="W55" s="681">
        <f>'Data (Layer 1)'!W55/'Data (Layer 1)'!$AF55*100</f>
        <v>0</v>
      </c>
      <c r="X55" s="681">
        <f>'Data (Layer 1)'!X55/'Data (Layer 1)'!$AF55*100</f>
        <v>0</v>
      </c>
      <c r="Y55" s="681">
        <f>'Data (Layer 1)'!Y55/'Data (Layer 1)'!$AF55*100</f>
        <v>0</v>
      </c>
      <c r="Z55" s="681">
        <f>'Data (Layer 1)'!Z55/'Data (Layer 1)'!$AF55*100</f>
        <v>0</v>
      </c>
      <c r="AA55" s="681">
        <f>'Data (Layer 1)'!AA55/'Data (Layer 1)'!$AF55*100</f>
        <v>0</v>
      </c>
      <c r="AB55" s="695">
        <f>'Data (Layer 1)'!AB55/'Data (Layer 1)'!$AF55*100</f>
        <v>1.0242957966398101</v>
      </c>
      <c r="AC55" s="678">
        <f>'Data (Layer 1)'!AC55/'Data (Layer 1)'!$AF55*100</f>
        <v>1.0242957966398101</v>
      </c>
      <c r="AD55" s="678">
        <f>'Data (Layer 1)'!AD55/'Data (Layer 1)'!$AF55*100</f>
        <v>0</v>
      </c>
      <c r="AE55" s="696">
        <f>'Data (Layer 1)'!AE55/'Data (Layer 1)'!$AF55*100</f>
        <v>1.0242957966398101</v>
      </c>
      <c r="AF55" s="655">
        <f>'Data (Layer 1)'!AF55/'Data (Layer 1)'!$AF55*100</f>
        <v>100</v>
      </c>
      <c r="AH55" s="43"/>
      <c r="AI55" s="43"/>
      <c r="AJ55" s="43"/>
      <c r="AK55" s="43"/>
      <c r="AL55" s="43"/>
      <c r="AM55" s="43"/>
    </row>
    <row r="56" spans="1:39" x14ac:dyDescent="0.2">
      <c r="A56" s="132" t="s">
        <v>57</v>
      </c>
      <c r="B56" s="372"/>
      <c r="C56" s="371" t="s">
        <v>199</v>
      </c>
      <c r="D56" s="677">
        <f>'Data (Layer 1)'!D56/'Data (Layer 1)'!$AF56*100</f>
        <v>95.259764884338267</v>
      </c>
      <c r="E56" s="678">
        <f>'Data (Layer 1)'!E56/'Data (Layer 1)'!$AF56*100</f>
        <v>-6.3203134875489828E-2</v>
      </c>
      <c r="F56" s="678">
        <f>'Data (Layer 1)'!F56/'Data (Layer 1)'!$AF56*100</f>
        <v>0</v>
      </c>
      <c r="G56" s="679">
        <f>'Data (Layer 1)'!G56/'Data (Layer 1)'!$AF56*100</f>
        <v>0</v>
      </c>
      <c r="H56" s="680">
        <f>'Data (Layer 1)'!H56/'Data (Layer 1)'!$AF56*100</f>
        <v>0</v>
      </c>
      <c r="I56" s="681">
        <f>'Data (Layer 1)'!I56/'Data (Layer 1)'!$AF56*100</f>
        <v>0</v>
      </c>
      <c r="J56" s="681">
        <f>'Data (Layer 1)'!J56/'Data (Layer 1)'!$AF56*100</f>
        <v>0</v>
      </c>
      <c r="K56" s="681">
        <f>'Data (Layer 1)'!K56/'Data (Layer 1)'!$AF56*100</f>
        <v>0</v>
      </c>
      <c r="L56" s="681">
        <f>'Data (Layer 1)'!L56/'Data (Layer 1)'!$AF56*100</f>
        <v>0</v>
      </c>
      <c r="M56" s="683">
        <f>'Data (Layer 1)'!M56/'Data (Layer 1)'!$AF56*100</f>
        <v>0</v>
      </c>
      <c r="N56" s="678">
        <f>'Data (Layer 1)'!N56/'Data (Layer 1)'!$AF56*100</f>
        <v>0</v>
      </c>
      <c r="O56" s="678">
        <f>'Data (Layer 1)'!O56/'Data (Layer 1)'!$AF56*100</f>
        <v>2.2879534824927319</v>
      </c>
      <c r="P56" s="684">
        <f>'Data (Layer 1)'!P56/'Data (Layer 1)'!$AF56*100</f>
        <v>97.484515231955498</v>
      </c>
      <c r="Q56" s="697">
        <f>'Data (Layer 1)'!Q56/'Data (Layer 1)'!$AF56*100</f>
        <v>0.16432815067627354</v>
      </c>
      <c r="R56" s="694">
        <f>'Data (Layer 1)'!R56/'Data (Layer 1)'!$AF56*100</f>
        <v>1.1755783086841107</v>
      </c>
      <c r="S56" s="694">
        <f>'Data (Layer 1)'!S56/'Data (Layer 1)'!$AF56*100</f>
        <v>1.1755783086841107</v>
      </c>
      <c r="T56" s="695">
        <f>'Data (Layer 1)'!T56/'Data (Layer 1)'!$AF56*100</f>
        <v>0</v>
      </c>
      <c r="U56" s="678">
        <f>'Data (Layer 1)'!U56/'Data (Layer 1)'!$AF56*100</f>
        <v>2.3511566173682215</v>
      </c>
      <c r="V56" s="694">
        <f>'Data (Layer 1)'!V56/'Data (Layer 1)'!$AF56*100</f>
        <v>0</v>
      </c>
      <c r="W56" s="681">
        <f>'Data (Layer 1)'!W56/'Data (Layer 1)'!$AF56*100</f>
        <v>0</v>
      </c>
      <c r="X56" s="681">
        <f>'Data (Layer 1)'!X56/'Data (Layer 1)'!$AF56*100</f>
        <v>0</v>
      </c>
      <c r="Y56" s="681">
        <f>'Data (Layer 1)'!Y56/'Data (Layer 1)'!$AF56*100</f>
        <v>0</v>
      </c>
      <c r="Z56" s="681">
        <f>'Data (Layer 1)'!Z56/'Data (Layer 1)'!$AF56*100</f>
        <v>0</v>
      </c>
      <c r="AA56" s="681">
        <f>'Data (Layer 1)'!AA56/'Data (Layer 1)'!$AF56*100</f>
        <v>0</v>
      </c>
      <c r="AB56" s="695">
        <f>'Data (Layer 1)'!AB56/'Data (Layer 1)'!$AF56*100</f>
        <v>0</v>
      </c>
      <c r="AC56" s="678">
        <f>'Data (Layer 1)'!AC56/'Data (Layer 1)'!$AF56*100</f>
        <v>0</v>
      </c>
      <c r="AD56" s="678">
        <f>'Data (Layer 1)'!AD56/'Data (Layer 1)'!$AF56*100</f>
        <v>0</v>
      </c>
      <c r="AE56" s="696">
        <f>'Data (Layer 1)'!AE56/'Data (Layer 1)'!$AF56*100</f>
        <v>2.5154847680444949</v>
      </c>
      <c r="AF56" s="655">
        <f>'Data (Layer 1)'!AF56/'Data (Layer 1)'!$AF56*100</f>
        <v>100</v>
      </c>
      <c r="AH56" s="43"/>
      <c r="AI56" s="43"/>
      <c r="AJ56" s="43"/>
      <c r="AK56" s="43"/>
      <c r="AL56" s="43"/>
      <c r="AM56" s="43"/>
    </row>
    <row r="57" spans="1:39" x14ac:dyDescent="0.2">
      <c r="A57" s="132" t="s">
        <v>58</v>
      </c>
      <c r="B57" s="372"/>
      <c r="C57" s="371" t="s">
        <v>179</v>
      </c>
      <c r="D57" s="446">
        <f>'Data (Layer 1)'!D57/'Data (Layer 1)'!$AF$12*100</f>
        <v>-0.14709763389129485</v>
      </c>
      <c r="E57" s="425">
        <f>'Data (Layer 1)'!E57/'Data (Layer 1)'!$AF$12*100</f>
        <v>2.1632004984013949E-3</v>
      </c>
      <c r="F57" s="425">
        <f>'Data (Layer 1)'!F57/'Data (Layer 1)'!$AF$12*100</f>
        <v>0</v>
      </c>
      <c r="G57" s="447">
        <f>'Data (Layer 1)'!G57/'Data (Layer 1)'!$AF$12*100</f>
        <v>0</v>
      </c>
      <c r="H57" s="448">
        <f>'Data (Layer 1)'!H57/'Data (Layer 1)'!$AF$12*100</f>
        <v>0</v>
      </c>
      <c r="I57" s="449">
        <f>'Data (Layer 1)'!I57/'Data (Layer 1)'!$AF$12*100</f>
        <v>0</v>
      </c>
      <c r="J57" s="449">
        <f>'Data (Layer 1)'!J57/'Data (Layer 1)'!$AF$12*100</f>
        <v>0</v>
      </c>
      <c r="K57" s="449">
        <f>'Data (Layer 1)'!K57/'Data (Layer 1)'!$AF$12*100</f>
        <v>1.6284573351965699</v>
      </c>
      <c r="L57" s="449">
        <f>'Data (Layer 1)'!L57/'Data (Layer 1)'!$AF$12*100</f>
        <v>1.8356919429434237</v>
      </c>
      <c r="M57" s="450">
        <f>'Data (Layer 1)'!M57/'Data (Layer 1)'!$AF$12*100</f>
        <v>0</v>
      </c>
      <c r="N57" s="425">
        <f>'Data (Layer 1)'!N57/'Data (Layer 1)'!$AF$12*100</f>
        <v>3.4641492781399932</v>
      </c>
      <c r="O57" s="425">
        <f>'Data (Layer 1)'!O57/'Data (Layer 1)'!$AF$12*100</f>
        <v>0.20031236615196918</v>
      </c>
      <c r="P57" s="426">
        <f>'Data (Layer 1)'!P57/'Data (Layer 1)'!$AF$12*100</f>
        <v>3.5195272108990689</v>
      </c>
      <c r="Q57" s="451">
        <f>'Data (Layer 1)'!Q57/'Data (Layer 1)'!$AF$12*100</f>
        <v>-5.6243212958436272E-3</v>
      </c>
      <c r="R57" s="452">
        <f>'Data (Layer 1)'!R57/'Data (Layer 1)'!$AF$12*100</f>
        <v>-4.0235529270265941E-2</v>
      </c>
      <c r="S57" s="452">
        <f>'Data (Layer 1)'!S57/'Data (Layer 1)'!$AF$12*100</f>
        <v>-4.0235529270265941E-2</v>
      </c>
      <c r="T57" s="453">
        <f>'Data (Layer 1)'!T57/'Data (Layer 1)'!$AF$12*100</f>
        <v>0</v>
      </c>
      <c r="U57" s="698">
        <f>'Data (Layer 1)'!U57/'Data (Layer 1)'!$AF$12*100</f>
        <v>-8.0471058540531881E-2</v>
      </c>
      <c r="V57" s="452">
        <f>'Data (Layer 1)'!V57/'Data (Layer 1)'!$AF$12*100</f>
        <v>0</v>
      </c>
      <c r="W57" s="449">
        <f>'Data (Layer 1)'!W57/'Data (Layer 1)'!$AF$12*100</f>
        <v>0</v>
      </c>
      <c r="X57" s="449">
        <f>'Data (Layer 1)'!X57/'Data (Layer 1)'!$AF$12*100</f>
        <v>0</v>
      </c>
      <c r="Y57" s="449">
        <f>'Data (Layer 1)'!Y57/'Data (Layer 1)'!$AF$12*100</f>
        <v>0</v>
      </c>
      <c r="Z57" s="449">
        <f>'Data (Layer 1)'!Z57/'Data (Layer 1)'!$AF$12*100</f>
        <v>0</v>
      </c>
      <c r="AA57" s="449">
        <f>'Data (Layer 1)'!AA57/'Data (Layer 1)'!$AF$12*100</f>
        <v>0</v>
      </c>
      <c r="AB57" s="453">
        <f>'Data (Layer 1)'!AB57/'Data (Layer 1)'!$AF$12*100</f>
        <v>7.0952976347565741E-2</v>
      </c>
      <c r="AC57" s="425">
        <f>'Data (Layer 1)'!AC57/'Data (Layer 1)'!$AF$12*100</f>
        <v>7.0952976347565741E-2</v>
      </c>
      <c r="AD57" s="425">
        <f>'Data (Layer 1)'!AD57/'Data (Layer 1)'!$AF$12*100</f>
        <v>0</v>
      </c>
      <c r="AE57" s="699">
        <f>'Data (Layer 1)'!AE57/'Data (Layer 1)'!$AF$12*100</f>
        <v>-1.5142403488809764E-2</v>
      </c>
      <c r="AF57" s="656">
        <f>'Data (Layer 1)'!AF57/'Data (Layer 1)'!$AF$12*100</f>
        <v>3.5043848074102595</v>
      </c>
      <c r="AH57" s="43"/>
      <c r="AI57" s="43"/>
      <c r="AJ57" s="43"/>
      <c r="AK57" s="43"/>
      <c r="AL57" s="43"/>
      <c r="AM57" s="43"/>
    </row>
    <row r="58" spans="1:39" x14ac:dyDescent="0.2">
      <c r="A58" s="96" t="s">
        <v>0</v>
      </c>
      <c r="B58" s="372" t="s">
        <v>79</v>
      </c>
      <c r="C58" s="371" t="s">
        <v>80</v>
      </c>
      <c r="D58" s="677"/>
      <c r="E58" s="678"/>
      <c r="F58" s="678"/>
      <c r="G58" s="679"/>
      <c r="H58" s="680"/>
      <c r="I58" s="681"/>
      <c r="J58" s="681"/>
      <c r="K58" s="681"/>
      <c r="L58" s="682"/>
      <c r="M58" s="683"/>
      <c r="N58" s="678"/>
      <c r="O58" s="678"/>
      <c r="P58" s="684"/>
      <c r="Q58" s="697"/>
      <c r="R58" s="694"/>
      <c r="S58" s="694"/>
      <c r="T58" s="695"/>
      <c r="U58" s="678"/>
      <c r="V58" s="694"/>
      <c r="W58" s="681"/>
      <c r="X58" s="681"/>
      <c r="Y58" s="681"/>
      <c r="Z58" s="681"/>
      <c r="AA58" s="681"/>
      <c r="AB58" s="695"/>
      <c r="AC58" s="678"/>
      <c r="AD58" s="678"/>
      <c r="AE58" s="696"/>
      <c r="AF58" s="655"/>
      <c r="AH58" s="43"/>
      <c r="AI58" s="43"/>
      <c r="AJ58" s="43"/>
      <c r="AK58" s="43"/>
      <c r="AL58" s="43"/>
      <c r="AM58" s="43"/>
    </row>
    <row r="59" spans="1:39" x14ac:dyDescent="0.2">
      <c r="A59" s="132" t="s">
        <v>56</v>
      </c>
      <c r="B59" s="372"/>
      <c r="C59" s="371" t="s">
        <v>200</v>
      </c>
      <c r="D59" s="677">
        <f>'Data (Layer 1)'!D59/'Data (Layer 1)'!$AF59*100</f>
        <v>0</v>
      </c>
      <c r="E59" s="678">
        <f>'Data (Layer 1)'!E59/'Data (Layer 1)'!$AF59*100</f>
        <v>3.6181320101307694E-2</v>
      </c>
      <c r="F59" s="678">
        <f>'Data (Layer 1)'!F59/'Data (Layer 1)'!$AF59*100</f>
        <v>29.557554142761148</v>
      </c>
      <c r="G59" s="679">
        <f>'Data (Layer 1)'!G59/'Data (Layer 1)'!$AF59*100</f>
        <v>3.4708223497183028</v>
      </c>
      <c r="H59" s="680">
        <f>'Data (Layer 1)'!H59/'Data (Layer 1)'!$AF59*100</f>
        <v>0</v>
      </c>
      <c r="I59" s="681">
        <f>'Data (Layer 1)'!I59/'Data (Layer 1)'!$AF59*100</f>
        <v>0.92262366258334616</v>
      </c>
      <c r="J59" s="681">
        <f>'Data (Layer 1)'!J59/'Data (Layer 1)'!$AF59*100</f>
        <v>75.376027291052878</v>
      </c>
      <c r="K59" s="681">
        <f>'Data (Layer 1)'!K59/'Data (Layer 1)'!$AF59*100</f>
        <v>0</v>
      </c>
      <c r="L59" s="681">
        <f>'Data (Layer 1)'!L59/'Data (Layer 1)'!$AF59*100</f>
        <v>0</v>
      </c>
      <c r="M59" s="683">
        <f>'Data (Layer 1)'!M59/'Data (Layer 1)'!$AF59*100</f>
        <v>0</v>
      </c>
      <c r="N59" s="678">
        <f>'Data (Layer 1)'!N59/'Data (Layer 1)'!$AF59*100</f>
        <v>79.769473303354516</v>
      </c>
      <c r="O59" s="678">
        <f>'Data (Layer 1)'!O59/'Data (Layer 1)'!$AF59*100</f>
        <v>2.0235695456659948</v>
      </c>
      <c r="P59" s="684">
        <f>'Data (Layer 1)'!P59/'Data (Layer 1)'!$AF59*100</f>
        <v>111.38677831188298</v>
      </c>
      <c r="Q59" s="697">
        <f>'Data (Layer 1)'!Q59/'Data (Layer 1)'!$AF59*100</f>
        <v>1.0802708430247583</v>
      </c>
      <c r="R59" s="694">
        <f>'Data (Layer 1)'!R59/'Data (Layer 1)'!$AF59*100</f>
        <v>0</v>
      </c>
      <c r="S59" s="694">
        <f>'Data (Layer 1)'!S59/'Data (Layer 1)'!$AF59*100</f>
        <v>0</v>
      </c>
      <c r="T59" s="695">
        <f>'Data (Layer 1)'!T59/'Data (Layer 1)'!$AF59*100</f>
        <v>-12.47221791492221</v>
      </c>
      <c r="U59" s="678">
        <f>'Data (Layer 1)'!U59/'Data (Layer 1)'!$AF59*100</f>
        <v>-12.47221791492221</v>
      </c>
      <c r="V59" s="694">
        <f>'Data (Layer 1)'!V59/'Data (Layer 1)'!$AF59*100</f>
        <v>0</v>
      </c>
      <c r="W59" s="681">
        <f>'Data (Layer 1)'!W59/'Data (Layer 1)'!$AF59*100</f>
        <v>0</v>
      </c>
      <c r="X59" s="681">
        <f>'Data (Layer 1)'!X59/'Data (Layer 1)'!$AF59*100</f>
        <v>0</v>
      </c>
      <c r="Y59" s="681">
        <f>'Data (Layer 1)'!Y59/'Data (Layer 1)'!$AF59*100</f>
        <v>0</v>
      </c>
      <c r="Z59" s="681">
        <f>'Data (Layer 1)'!Z59/'Data (Layer 1)'!$AF59*100</f>
        <v>0</v>
      </c>
      <c r="AA59" s="681">
        <f>'Data (Layer 1)'!AA59/'Data (Layer 1)'!$AF59*100</f>
        <v>0.17573784049206595</v>
      </c>
      <c r="AB59" s="695">
        <f>'Data (Layer 1)'!AB59/'Data (Layer 1)'!$AF59*100</f>
        <v>-0.17056908047759342</v>
      </c>
      <c r="AC59" s="678">
        <f>'Data (Layer 1)'!AC59/'Data (Layer 1)'!$AF59*100</f>
        <v>5.1687600144725279E-3</v>
      </c>
      <c r="AD59" s="678">
        <f>'Data (Layer 1)'!AD59/'Data (Layer 1)'!$AF59*100</f>
        <v>0</v>
      </c>
      <c r="AE59" s="696">
        <f>'Data (Layer 1)'!AE59/'Data (Layer 1)'!$AF59*100</f>
        <v>-11.38677831188298</v>
      </c>
      <c r="AF59" s="655">
        <f>'Data (Layer 1)'!AF59/'Data (Layer 1)'!$AF59*100</f>
        <v>100</v>
      </c>
      <c r="AH59" s="43"/>
      <c r="AI59" s="43"/>
      <c r="AJ59" s="43"/>
      <c r="AK59" s="43"/>
      <c r="AL59" s="43"/>
      <c r="AM59" s="43"/>
    </row>
    <row r="60" spans="1:39" x14ac:dyDescent="0.2">
      <c r="A60" s="132" t="s">
        <v>57</v>
      </c>
      <c r="B60" s="372"/>
      <c r="C60" s="371" t="s">
        <v>201</v>
      </c>
      <c r="D60" s="677">
        <f>'Data (Layer 1)'!D60/'Data (Layer 1)'!$AF60*100</f>
        <v>-0.32646398694144052</v>
      </c>
      <c r="E60" s="678">
        <f>'Data (Layer 1)'!E60/'Data (Layer 1)'!$AF60*100</f>
        <v>-5.1009997959600088E-2</v>
      </c>
      <c r="F60" s="678">
        <f>'Data (Layer 1)'!F60/'Data (Layer 1)'!$AF60*100</f>
        <v>113.43603346255865</v>
      </c>
      <c r="G60" s="679">
        <f>'Data (Layer 1)'!G60/'Data (Layer 1)'!$AF60*100</f>
        <v>7.6106916955723314</v>
      </c>
      <c r="H60" s="680">
        <f>'Data (Layer 1)'!H60/'Data (Layer 1)'!$AF60*100</f>
        <v>0</v>
      </c>
      <c r="I60" s="681">
        <f>'Data (Layer 1)'!I60/'Data (Layer 1)'!$AF60*100</f>
        <v>0</v>
      </c>
      <c r="J60" s="681">
        <f>'Data (Layer 1)'!J60/'Data (Layer 1)'!$AF60*100</f>
        <v>0</v>
      </c>
      <c r="K60" s="681">
        <f>'Data (Layer 1)'!K60/'Data (Layer 1)'!$AF60*100</f>
        <v>0</v>
      </c>
      <c r="L60" s="681">
        <f>'Data (Layer 1)'!L60/'Data (Layer 1)'!$AF60*100</f>
        <v>0</v>
      </c>
      <c r="M60" s="683">
        <f>'Data (Layer 1)'!M60/'Data (Layer 1)'!$AF60*100</f>
        <v>0</v>
      </c>
      <c r="N60" s="678">
        <f>'Data (Layer 1)'!N60/'Data (Layer 1)'!$AF60*100</f>
        <v>7.6106916955723314</v>
      </c>
      <c r="O60" s="678">
        <f>'Data (Layer 1)'!O60/'Data (Layer 1)'!$AF60*100</f>
        <v>5.192817792287288</v>
      </c>
      <c r="P60" s="684">
        <f>'Data (Layer 1)'!P60/'Data (Layer 1)'!$AF60*100</f>
        <v>125.86206896551724</v>
      </c>
      <c r="Q60" s="697">
        <f>'Data (Layer 1)'!Q60/'Data (Layer 1)'!$AF60*100</f>
        <v>-1.5302999387880025</v>
      </c>
      <c r="R60" s="694">
        <f>'Data (Layer 1)'!R60/'Data (Layer 1)'!$AF60*100</f>
        <v>17.782085288716591</v>
      </c>
      <c r="S60" s="694">
        <f>'Data (Layer 1)'!S60/'Data (Layer 1)'!$AF60*100</f>
        <v>3.7747398490104063</v>
      </c>
      <c r="T60" s="695">
        <f>'Data (Layer 1)'!T60/'Data (Layer 1)'!$AF60*100</f>
        <v>-45.460110181595596</v>
      </c>
      <c r="U60" s="678">
        <f>'Data (Layer 1)'!U60/'Data (Layer 1)'!$AF60*100</f>
        <v>-23.9032850438686</v>
      </c>
      <c r="V60" s="694">
        <f>'Data (Layer 1)'!V60/'Data (Layer 1)'!$AF60*100</f>
        <v>0</v>
      </c>
      <c r="W60" s="681">
        <f>'Data (Layer 1)'!W60/'Data (Layer 1)'!$AF60*100</f>
        <v>0</v>
      </c>
      <c r="X60" s="681">
        <f>'Data (Layer 1)'!X60/'Data (Layer 1)'!$AF60*100</f>
        <v>0</v>
      </c>
      <c r="Y60" s="681">
        <f>'Data (Layer 1)'!Y60/'Data (Layer 1)'!$AF60*100</f>
        <v>0</v>
      </c>
      <c r="Z60" s="681">
        <f>'Data (Layer 1)'!Z60/'Data (Layer 1)'!$AF60*100</f>
        <v>0</v>
      </c>
      <c r="AA60" s="681">
        <f>'Data (Layer 1)'!AA60/'Data (Layer 1)'!$AF60*100</f>
        <v>0</v>
      </c>
      <c r="AB60" s="695">
        <f>'Data (Layer 1)'!AB60/'Data (Layer 1)'!$AF60*100</f>
        <v>-0.42848398286064071</v>
      </c>
      <c r="AC60" s="678">
        <f>'Data (Layer 1)'!AC60/'Data (Layer 1)'!$AF60*100</f>
        <v>-0.42848398286064071</v>
      </c>
      <c r="AD60" s="678">
        <f>'Data (Layer 1)'!AD60/'Data (Layer 1)'!$AF60*100</f>
        <v>0</v>
      </c>
      <c r="AE60" s="696">
        <f>'Data (Layer 1)'!AE60/'Data (Layer 1)'!$AF60*100</f>
        <v>-25.862068965517242</v>
      </c>
      <c r="AF60" s="655">
        <f>'Data (Layer 1)'!AF60/'Data (Layer 1)'!$AF60*100</f>
        <v>100</v>
      </c>
      <c r="AH60" s="43"/>
      <c r="AI60" s="43"/>
      <c r="AJ60" s="43"/>
      <c r="AK60" s="43"/>
      <c r="AL60" s="43"/>
      <c r="AM60" s="43"/>
    </row>
    <row r="61" spans="1:39" x14ac:dyDescent="0.2">
      <c r="A61" s="132" t="s">
        <v>58</v>
      </c>
      <c r="B61" s="372"/>
      <c r="C61" s="371" t="s">
        <v>179</v>
      </c>
      <c r="D61" s="446">
        <f>'Data (Layer 1)'!D61/'Data (Layer 1)'!$AF$12*100</f>
        <v>1.3844483189768926E-2</v>
      </c>
      <c r="E61" s="425">
        <f>'Data (Layer 1)'!E61/'Data (Layer 1)'!$AF$12*100</f>
        <v>8.2201618939253002E-3</v>
      </c>
      <c r="F61" s="425">
        <f>'Data (Layer 1)'!F61/'Data (Layer 1)'!$AF$12*100</f>
        <v>0.13757955169832872</v>
      </c>
      <c r="G61" s="447">
        <f>'Data (Layer 1)'!G61/'Data (Layer 1)'!$AF$12*100</f>
        <v>0.25828613950912654</v>
      </c>
      <c r="H61" s="448">
        <f>'Data (Layer 1)'!H61/'Data (Layer 1)'!$AF$12*100</f>
        <v>0</v>
      </c>
      <c r="I61" s="449">
        <f>'Data (Layer 1)'!I61/'Data (Layer 1)'!$AF$12*100</f>
        <v>0.1544525155858596</v>
      </c>
      <c r="J61" s="449">
        <f>'Data (Layer 1)'!J61/'Data (Layer 1)'!$AF$12*100</f>
        <v>12.618381147275015</v>
      </c>
      <c r="K61" s="449">
        <f>'Data (Layer 1)'!K61/'Data (Layer 1)'!$AF$12*100</f>
        <v>0</v>
      </c>
      <c r="L61" s="449">
        <f>'Data (Layer 1)'!L61/'Data (Layer 1)'!$AF$12*100</f>
        <v>0</v>
      </c>
      <c r="M61" s="450">
        <f>'Data (Layer 1)'!M61/'Data (Layer 1)'!$AF$12*100</f>
        <v>0</v>
      </c>
      <c r="N61" s="425">
        <f>'Data (Layer 1)'!N61/'Data (Layer 1)'!$AF$12*100</f>
        <v>13.031119802370004</v>
      </c>
      <c r="O61" s="425">
        <f>'Data (Layer 1)'!O61/'Data (Layer 1)'!$AF$12*100</f>
        <v>0.11854338731239644</v>
      </c>
      <c r="P61" s="426">
        <f>'Data (Layer 1)'!P61/'Data (Layer 1)'!$AF$12*100</f>
        <v>13.309307386464422</v>
      </c>
      <c r="Q61" s="451">
        <f>'Data (Layer 1)'!Q61/'Data (Layer 1)'!$AF$12*100</f>
        <v>0.24573957661839846</v>
      </c>
      <c r="R61" s="452">
        <f>'Data (Layer 1)'!R61/'Data (Layer 1)'!$AF$12*100</f>
        <v>-0.75409169374272622</v>
      </c>
      <c r="S61" s="452">
        <f>'Data (Layer 1)'!S61/'Data (Layer 1)'!$AF$12*100</f>
        <v>-0.16007683688170324</v>
      </c>
      <c r="T61" s="453">
        <f>'Data (Layer 1)'!T61/'Data (Layer 1)'!$AF$12*100</f>
        <v>-0.16007683688170324</v>
      </c>
      <c r="U61" s="698">
        <f>'Data (Layer 1)'!U61/'Data (Layer 1)'!$AF$12*100</f>
        <v>-1.0742453675061328</v>
      </c>
      <c r="V61" s="452">
        <f>'Data (Layer 1)'!V61/'Data (Layer 1)'!$AF$12*100</f>
        <v>0</v>
      </c>
      <c r="W61" s="449">
        <f>'Data (Layer 1)'!W61/'Data (Layer 1)'!$AF$12*100</f>
        <v>0</v>
      </c>
      <c r="X61" s="449">
        <f>'Data (Layer 1)'!X61/'Data (Layer 1)'!$AF$12*100</f>
        <v>0</v>
      </c>
      <c r="Y61" s="449">
        <f>'Data (Layer 1)'!Y61/'Data (Layer 1)'!$AF$12*100</f>
        <v>0</v>
      </c>
      <c r="Z61" s="449">
        <f>'Data (Layer 1)'!Z61/'Data (Layer 1)'!$AF$12*100</f>
        <v>0</v>
      </c>
      <c r="AA61" s="449">
        <f>'Data (Layer 1)'!AA61/'Data (Layer 1)'!$AF$12*100</f>
        <v>2.9419526778258969E-2</v>
      </c>
      <c r="AB61" s="453">
        <f>'Data (Layer 1)'!AB61/'Data (Layer 1)'!$AF$12*100</f>
        <v>-1.0383362392326696E-2</v>
      </c>
      <c r="AC61" s="425">
        <f>'Data (Layer 1)'!AC61/'Data (Layer 1)'!$AF$12*100</f>
        <v>1.9036164385932274E-2</v>
      </c>
      <c r="AD61" s="425">
        <f>'Data (Layer 1)'!AD61/'Data (Layer 1)'!$AF$12*100</f>
        <v>0</v>
      </c>
      <c r="AE61" s="699">
        <f>'Data (Layer 1)'!AE61/'Data (Layer 1)'!$AF$12*100</f>
        <v>-0.80946962650180199</v>
      </c>
      <c r="AF61" s="656">
        <f>'Data (Layer 1)'!AF61/'Data (Layer 1)'!$AF$12*100</f>
        <v>12.49983775996262</v>
      </c>
      <c r="AH61" s="43"/>
      <c r="AI61" s="43"/>
      <c r="AJ61" s="43"/>
      <c r="AK61" s="43"/>
      <c r="AL61" s="43"/>
      <c r="AM61" s="43"/>
    </row>
    <row r="62" spans="1:39" s="12" customFormat="1" x14ac:dyDescent="0.2">
      <c r="A62" s="145" t="s">
        <v>0</v>
      </c>
      <c r="B62" s="373" t="s">
        <v>81</v>
      </c>
      <c r="C62" s="374" t="s">
        <v>82</v>
      </c>
      <c r="D62" s="700"/>
      <c r="E62" s="701"/>
      <c r="F62" s="701"/>
      <c r="G62" s="702"/>
      <c r="H62" s="703"/>
      <c r="I62" s="704"/>
      <c r="J62" s="704"/>
      <c r="K62" s="704"/>
      <c r="L62" s="705"/>
      <c r="M62" s="706"/>
      <c r="N62" s="701"/>
      <c r="O62" s="701"/>
      <c r="P62" s="707"/>
      <c r="Q62" s="708"/>
      <c r="R62" s="709"/>
      <c r="S62" s="709"/>
      <c r="T62" s="710"/>
      <c r="U62" s="701"/>
      <c r="V62" s="709"/>
      <c r="W62" s="704"/>
      <c r="X62" s="704"/>
      <c r="Y62" s="704"/>
      <c r="Z62" s="704"/>
      <c r="AA62" s="704"/>
      <c r="AB62" s="710"/>
      <c r="AC62" s="701"/>
      <c r="AD62" s="701"/>
      <c r="AE62" s="711"/>
      <c r="AF62" s="657"/>
      <c r="AH62" s="45"/>
      <c r="AI62" s="45"/>
      <c r="AJ62" s="45"/>
      <c r="AK62" s="45"/>
      <c r="AL62" s="45"/>
      <c r="AM62" s="45"/>
    </row>
    <row r="63" spans="1:39" s="12" customFormat="1" x14ac:dyDescent="0.2">
      <c r="A63" s="158" t="s">
        <v>83</v>
      </c>
      <c r="B63" s="373"/>
      <c r="C63" s="375" t="s">
        <v>202</v>
      </c>
      <c r="D63" s="700">
        <f>'Data (Layer 1)'!D63/'Data (Layer 1)'!$AF63*100</f>
        <v>0</v>
      </c>
      <c r="E63" s="701">
        <f>'Data (Layer 1)'!E63/'Data (Layer 1)'!$AF63*100</f>
        <v>0</v>
      </c>
      <c r="F63" s="701">
        <f>'Data (Layer 1)'!F63/'Data (Layer 1)'!$AF63*100</f>
        <v>0.45432490847338008</v>
      </c>
      <c r="G63" s="702">
        <f>'Data (Layer 1)'!G63/'Data (Layer 1)'!$AF63*100</f>
        <v>5.1519562436593</v>
      </c>
      <c r="H63" s="703">
        <f>'Data (Layer 1)'!H63/'Data (Layer 1)'!$AF63*100</f>
        <v>0</v>
      </c>
      <c r="I63" s="704">
        <f>'Data (Layer 1)'!I63/'Data (Layer 1)'!$AF63*100</f>
        <v>0</v>
      </c>
      <c r="J63" s="704">
        <f>'Data (Layer 1)'!J63/'Data (Layer 1)'!$AF63*100</f>
        <v>94.393718847867319</v>
      </c>
      <c r="K63" s="704">
        <f>'Data (Layer 1)'!K63/'Data (Layer 1)'!$AF63*100</f>
        <v>0</v>
      </c>
      <c r="L63" s="704">
        <f>'Data (Layer 1)'!L63/'Data (Layer 1)'!$AF63*100</f>
        <v>0</v>
      </c>
      <c r="M63" s="706">
        <f>'Data (Layer 1)'!M63/'Data (Layer 1)'!$AF63*100</f>
        <v>0</v>
      </c>
      <c r="N63" s="701">
        <f>'Data (Layer 1)'!N63/'Data (Layer 1)'!$AF63*100</f>
        <v>99.545675091526618</v>
      </c>
      <c r="O63" s="701">
        <f>'Data (Layer 1)'!O63/'Data (Layer 1)'!$AF63*100</f>
        <v>0</v>
      </c>
      <c r="P63" s="707">
        <f>'Data (Layer 1)'!P63/'Data (Layer 1)'!$AF63*100</f>
        <v>100</v>
      </c>
      <c r="Q63" s="708">
        <f>'Data (Layer 1)'!Q63/'Data (Layer 1)'!$AF63*100</f>
        <v>0</v>
      </c>
      <c r="R63" s="709">
        <f>'Data (Layer 1)'!R63/'Data (Layer 1)'!$AF63*100</f>
        <v>0</v>
      </c>
      <c r="S63" s="709">
        <f>'Data (Layer 1)'!S63/'Data (Layer 1)'!$AF63*100</f>
        <v>0</v>
      </c>
      <c r="T63" s="710">
        <f>'Data (Layer 1)'!T63/'Data (Layer 1)'!$AF63*100</f>
        <v>0</v>
      </c>
      <c r="U63" s="701">
        <f>'Data (Layer 1)'!U63/'Data (Layer 1)'!$AF63*100</f>
        <v>0</v>
      </c>
      <c r="V63" s="709">
        <f>'Data (Layer 1)'!V63/'Data (Layer 1)'!$AF63*100</f>
        <v>0</v>
      </c>
      <c r="W63" s="704">
        <f>'Data (Layer 1)'!W63/'Data (Layer 1)'!$AF63*100</f>
        <v>0</v>
      </c>
      <c r="X63" s="704">
        <f>'Data (Layer 1)'!X63/'Data (Layer 1)'!$AF63*100</f>
        <v>0</v>
      </c>
      <c r="Y63" s="704">
        <f>'Data (Layer 1)'!Y63/'Data (Layer 1)'!$AF63*100</f>
        <v>0</v>
      </c>
      <c r="Z63" s="704">
        <f>'Data (Layer 1)'!Z63/'Data (Layer 1)'!$AF63*100</f>
        <v>0</v>
      </c>
      <c r="AA63" s="704">
        <f>'Data (Layer 1)'!AA63/'Data (Layer 1)'!$AF63*100</f>
        <v>0</v>
      </c>
      <c r="AB63" s="710">
        <f>'Data (Layer 1)'!AB63/'Data (Layer 1)'!$AF63*100</f>
        <v>0</v>
      </c>
      <c r="AC63" s="701">
        <f>'Data (Layer 1)'!AC63/'Data (Layer 1)'!$AF63*100</f>
        <v>0</v>
      </c>
      <c r="AD63" s="701">
        <f>'Data (Layer 1)'!AD63/'Data (Layer 1)'!$AF63*100</f>
        <v>0</v>
      </c>
      <c r="AE63" s="711">
        <f>'Data (Layer 1)'!AE63/'Data (Layer 1)'!$AF63*100</f>
        <v>0</v>
      </c>
      <c r="AF63" s="657">
        <f>'Data (Layer 1)'!AF63/'Data (Layer 1)'!$AF63*100</f>
        <v>100</v>
      </c>
      <c r="AH63" s="45"/>
      <c r="AI63" s="45"/>
      <c r="AJ63" s="45"/>
      <c r="AK63" s="45"/>
      <c r="AL63" s="45"/>
      <c r="AM63" s="45"/>
    </row>
    <row r="64" spans="1:39" s="12" customFormat="1" x14ac:dyDescent="0.2">
      <c r="A64" s="158" t="s">
        <v>84</v>
      </c>
      <c r="B64" s="373"/>
      <c r="C64" s="375" t="s">
        <v>203</v>
      </c>
      <c r="D64" s="700">
        <f>'Data (Layer 1)'!D64/'Data (Layer 1)'!$AF64*100</f>
        <v>0</v>
      </c>
      <c r="E64" s="701">
        <f>'Data (Layer 1)'!E64/'Data (Layer 1)'!$AF64*100</f>
        <v>0</v>
      </c>
      <c r="F64" s="701">
        <f>'Data (Layer 1)'!F64/'Data (Layer 1)'!$AF64*100</f>
        <v>54.144074360960495</v>
      </c>
      <c r="G64" s="702">
        <f>'Data (Layer 1)'!G64/'Data (Layer 1)'!$AF64*100</f>
        <v>17.531629227988642</v>
      </c>
      <c r="H64" s="703">
        <f>'Data (Layer 1)'!H64/'Data (Layer 1)'!$AF64*100</f>
        <v>0</v>
      </c>
      <c r="I64" s="704">
        <f>'Data (Layer 1)'!I64/'Data (Layer 1)'!$AF64*100</f>
        <v>0</v>
      </c>
      <c r="J64" s="704">
        <f>'Data (Layer 1)'!J64/'Data (Layer 1)'!$AF64*100</f>
        <v>0</v>
      </c>
      <c r="K64" s="704">
        <f>'Data (Layer 1)'!K64/'Data (Layer 1)'!$AF64*100</f>
        <v>0</v>
      </c>
      <c r="L64" s="704">
        <f>'Data (Layer 1)'!L64/'Data (Layer 1)'!$AF64*100</f>
        <v>0</v>
      </c>
      <c r="M64" s="706">
        <f>'Data (Layer 1)'!M64/'Data (Layer 1)'!$AF64*100</f>
        <v>0</v>
      </c>
      <c r="N64" s="701">
        <f>'Data (Layer 1)'!N64/'Data (Layer 1)'!$AF64*100</f>
        <v>17.531629227988642</v>
      </c>
      <c r="O64" s="701">
        <f>'Data (Layer 1)'!O64/'Data (Layer 1)'!$AF64*100</f>
        <v>0</v>
      </c>
      <c r="P64" s="707">
        <f>'Data (Layer 1)'!P64/'Data (Layer 1)'!$AF64*100</f>
        <v>71.675703588949133</v>
      </c>
      <c r="Q64" s="708">
        <f>'Data (Layer 1)'!Q64/'Data (Layer 1)'!$AF64*100</f>
        <v>0</v>
      </c>
      <c r="R64" s="709">
        <f>'Data (Layer 1)'!R64/'Data (Layer 1)'!$AF64*100</f>
        <v>23.857474825716498</v>
      </c>
      <c r="S64" s="709">
        <f>'Data (Layer 1)'!S64/'Data (Layer 1)'!$AF64*100</f>
        <v>4.4668215853343662</v>
      </c>
      <c r="T64" s="710">
        <f>'Data (Layer 1)'!T64/'Data (Layer 1)'!$AF64*100</f>
        <v>0</v>
      </c>
      <c r="U64" s="701">
        <f>'Data (Layer 1)'!U64/'Data (Layer 1)'!$AF64*100</f>
        <v>28.324296411050863</v>
      </c>
      <c r="V64" s="709">
        <f>'Data (Layer 1)'!V64/'Data (Layer 1)'!$AF64*100</f>
        <v>0</v>
      </c>
      <c r="W64" s="704">
        <f>'Data (Layer 1)'!W64/'Data (Layer 1)'!$AF64*100</f>
        <v>0</v>
      </c>
      <c r="X64" s="704">
        <f>'Data (Layer 1)'!X64/'Data (Layer 1)'!$AF64*100</f>
        <v>0</v>
      </c>
      <c r="Y64" s="704">
        <f>'Data (Layer 1)'!Y64/'Data (Layer 1)'!$AF64*100</f>
        <v>0</v>
      </c>
      <c r="Z64" s="704">
        <f>'Data (Layer 1)'!Z64/'Data (Layer 1)'!$AF64*100</f>
        <v>0</v>
      </c>
      <c r="AA64" s="704">
        <f>'Data (Layer 1)'!AA64/'Data (Layer 1)'!$AF64*100</f>
        <v>0</v>
      </c>
      <c r="AB64" s="710">
        <f>'Data (Layer 1)'!AB64/'Data (Layer 1)'!$AF64*100</f>
        <v>0</v>
      </c>
      <c r="AC64" s="701">
        <f>'Data (Layer 1)'!AC64/'Data (Layer 1)'!$AF64*100</f>
        <v>0</v>
      </c>
      <c r="AD64" s="701">
        <f>'Data (Layer 1)'!AD64/'Data (Layer 1)'!$AF64*100</f>
        <v>0</v>
      </c>
      <c r="AE64" s="711">
        <f>'Data (Layer 1)'!AE64/'Data (Layer 1)'!$AF64*100</f>
        <v>28.324296411050863</v>
      </c>
      <c r="AF64" s="657">
        <f>'Data (Layer 1)'!AF64/'Data (Layer 1)'!$AF64*100</f>
        <v>100</v>
      </c>
      <c r="AH64" s="45"/>
      <c r="AI64" s="45"/>
      <c r="AJ64" s="45"/>
      <c r="AK64" s="45"/>
      <c r="AL64" s="45"/>
      <c r="AM64" s="45"/>
    </row>
    <row r="65" spans="1:39" s="12" customFormat="1" x14ac:dyDescent="0.2">
      <c r="A65" s="158" t="s">
        <v>85</v>
      </c>
      <c r="B65" s="373"/>
      <c r="C65" s="375" t="s">
        <v>179</v>
      </c>
      <c r="D65" s="574">
        <f>'Data (Layer 1)'!D65/'Data (Layer 1)'!$AF$12*100</f>
        <v>0</v>
      </c>
      <c r="E65" s="427">
        <f>'Data (Layer 1)'!E65/'Data (Layer 1)'!$AF$12*100</f>
        <v>0</v>
      </c>
      <c r="F65" s="427">
        <f>'Data (Layer 1)'!F65/'Data (Layer 1)'!$AF$12*100</f>
        <v>-0.8626843587624764</v>
      </c>
      <c r="G65" s="575">
        <f>'Data (Layer 1)'!G65/'Data (Layer 1)'!$AF$12*100</f>
        <v>0.21156100874365641</v>
      </c>
      <c r="H65" s="576">
        <f>'Data (Layer 1)'!H65/'Data (Layer 1)'!$AF$12*100</f>
        <v>0</v>
      </c>
      <c r="I65" s="577">
        <f>'Data (Layer 1)'!I65/'Data (Layer 1)'!$AF$12*100</f>
        <v>0</v>
      </c>
      <c r="J65" s="577">
        <f>'Data (Layer 1)'!J65/'Data (Layer 1)'!$AF$12*100</f>
        <v>9.2584981331579712</v>
      </c>
      <c r="K65" s="577">
        <f>'Data (Layer 1)'!K65/'Data (Layer 1)'!$AF$12*100</f>
        <v>0</v>
      </c>
      <c r="L65" s="577">
        <f>'Data (Layer 1)'!L65/'Data (Layer 1)'!$AF$12*100</f>
        <v>0</v>
      </c>
      <c r="M65" s="578">
        <f>'Data (Layer 1)'!M65/'Data (Layer 1)'!$AF$12*100</f>
        <v>0</v>
      </c>
      <c r="N65" s="427">
        <f>'Data (Layer 1)'!N65/'Data (Layer 1)'!$AF$12*100</f>
        <v>9.4700591419016273</v>
      </c>
      <c r="O65" s="427">
        <f>'Data (Layer 1)'!O65/'Data (Layer 1)'!$AF$12*100</f>
        <v>0</v>
      </c>
      <c r="P65" s="428">
        <f>'Data (Layer 1)'!P65/'Data (Layer 1)'!$AF$12*100</f>
        <v>8.6073747831391501</v>
      </c>
      <c r="Q65" s="579">
        <f>'Data (Layer 1)'!Q65/'Data (Layer 1)'!$AF$12*100</f>
        <v>0</v>
      </c>
      <c r="R65" s="580">
        <f>'Data (Layer 1)'!R65/'Data (Layer 1)'!$AF$12*100</f>
        <v>-0.39975945210457781</v>
      </c>
      <c r="S65" s="580">
        <f>'Data (Layer 1)'!S65/'Data (Layer 1)'!$AF$12*100</f>
        <v>-7.4846737244688266E-2</v>
      </c>
      <c r="T65" s="581">
        <f>'Data (Layer 1)'!T65/'Data (Layer 1)'!$AF$12*100</f>
        <v>0</v>
      </c>
      <c r="U65" s="712">
        <f>'Data (Layer 1)'!U65/'Data (Layer 1)'!$AF$12*100</f>
        <v>-0.47460618934926602</v>
      </c>
      <c r="V65" s="580">
        <f>'Data (Layer 1)'!V65/'Data (Layer 1)'!$AF$12*100</f>
        <v>0</v>
      </c>
      <c r="W65" s="577">
        <f>'Data (Layer 1)'!W65/'Data (Layer 1)'!$AF$12*100</f>
        <v>0</v>
      </c>
      <c r="X65" s="577">
        <f>'Data (Layer 1)'!X65/'Data (Layer 1)'!$AF$12*100</f>
        <v>0</v>
      </c>
      <c r="Y65" s="577">
        <f>'Data (Layer 1)'!Y65/'Data (Layer 1)'!$AF$12*100</f>
        <v>0</v>
      </c>
      <c r="Z65" s="577">
        <f>'Data (Layer 1)'!Z65/'Data (Layer 1)'!$AF$12*100</f>
        <v>0</v>
      </c>
      <c r="AA65" s="577">
        <f>'Data (Layer 1)'!AA65/'Data (Layer 1)'!$AF$12*100</f>
        <v>0</v>
      </c>
      <c r="AB65" s="581">
        <f>'Data (Layer 1)'!AB65/'Data (Layer 1)'!$AF$12*100</f>
        <v>0</v>
      </c>
      <c r="AC65" s="427">
        <f>'Data (Layer 1)'!AC65/'Data (Layer 1)'!$AF$12*100</f>
        <v>0</v>
      </c>
      <c r="AD65" s="427">
        <f>'Data (Layer 1)'!AD65/'Data (Layer 1)'!$AF$12*100</f>
        <v>0</v>
      </c>
      <c r="AE65" s="713">
        <f>'Data (Layer 1)'!AE65/'Data (Layer 1)'!$AF$12*100</f>
        <v>-0.47460618934926602</v>
      </c>
      <c r="AF65" s="658">
        <f>'Data (Layer 1)'!AF65/'Data (Layer 1)'!$AF$12*100</f>
        <v>8.1327685937898835</v>
      </c>
      <c r="AH65" s="45"/>
      <c r="AI65" s="45"/>
      <c r="AJ65" s="45"/>
      <c r="AK65" s="45"/>
      <c r="AL65" s="45"/>
      <c r="AM65" s="45"/>
    </row>
    <row r="66" spans="1:39" x14ac:dyDescent="0.2">
      <c r="A66" s="96" t="s">
        <v>0</v>
      </c>
      <c r="B66" s="372" t="s">
        <v>86</v>
      </c>
      <c r="C66" s="371" t="s">
        <v>87</v>
      </c>
      <c r="D66" s="677"/>
      <c r="E66" s="678"/>
      <c r="F66" s="678"/>
      <c r="G66" s="679"/>
      <c r="H66" s="680"/>
      <c r="I66" s="681"/>
      <c r="J66" s="681"/>
      <c r="K66" s="681"/>
      <c r="L66" s="682"/>
      <c r="M66" s="683"/>
      <c r="N66" s="678"/>
      <c r="O66" s="678"/>
      <c r="P66" s="684"/>
      <c r="Q66" s="697"/>
      <c r="R66" s="694"/>
      <c r="S66" s="694"/>
      <c r="T66" s="695"/>
      <c r="U66" s="678"/>
      <c r="V66" s="694"/>
      <c r="W66" s="681"/>
      <c r="X66" s="681"/>
      <c r="Y66" s="681"/>
      <c r="Z66" s="681"/>
      <c r="AA66" s="681"/>
      <c r="AB66" s="695"/>
      <c r="AC66" s="678"/>
      <c r="AD66" s="678"/>
      <c r="AE66" s="696"/>
      <c r="AF66" s="655"/>
      <c r="AH66" s="43"/>
      <c r="AI66" s="43"/>
      <c r="AJ66" s="43"/>
      <c r="AK66" s="43"/>
      <c r="AL66" s="43"/>
      <c r="AM66" s="43"/>
    </row>
    <row r="67" spans="1:39" x14ac:dyDescent="0.2">
      <c r="A67" s="132" t="s">
        <v>56</v>
      </c>
      <c r="B67" s="372"/>
      <c r="C67" s="371" t="s">
        <v>204</v>
      </c>
      <c r="D67" s="677">
        <f>'Data (Layer 1)'!D67/'Data (Layer 1)'!$AF67*100</f>
        <v>2.250523377529658</v>
      </c>
      <c r="E67" s="678">
        <f>'Data (Layer 1)'!E67/'Data (Layer 1)'!$AF67*100</f>
        <v>3.7552337752965808</v>
      </c>
      <c r="F67" s="678">
        <f>'Data (Layer 1)'!F67/'Data (Layer 1)'!$AF67*100</f>
        <v>84.817690160502451</v>
      </c>
      <c r="G67" s="679">
        <f>'Data (Layer 1)'!G67/'Data (Layer 1)'!$AF67*100</f>
        <v>0</v>
      </c>
      <c r="H67" s="680">
        <f>'Data (Layer 1)'!H67/'Data (Layer 1)'!$AF67*100</f>
        <v>0</v>
      </c>
      <c r="I67" s="681">
        <f>'Data (Layer 1)'!I67/'Data (Layer 1)'!$AF67*100</f>
        <v>2.0717027215631543</v>
      </c>
      <c r="J67" s="681">
        <f>'Data (Layer 1)'!J67/'Data (Layer 1)'!$AF67*100</f>
        <v>0</v>
      </c>
      <c r="K67" s="681">
        <f>'Data (Layer 1)'!K67/'Data (Layer 1)'!$AF67*100</f>
        <v>0</v>
      </c>
      <c r="L67" s="681">
        <f>'Data (Layer 1)'!L67/'Data (Layer 1)'!$AF67*100</f>
        <v>0</v>
      </c>
      <c r="M67" s="683">
        <f>'Data (Layer 1)'!M67/'Data (Layer 1)'!$AF67*100</f>
        <v>1.7445917655268667E-2</v>
      </c>
      <c r="N67" s="678">
        <f>'Data (Layer 1)'!N67/'Data (Layer 1)'!$AF67*100</f>
        <v>2.0891486392184229</v>
      </c>
      <c r="O67" s="678">
        <f>'Data (Layer 1)'!O67/'Data (Layer 1)'!$AF67*100</f>
        <v>1.7358688066992325</v>
      </c>
      <c r="P67" s="684">
        <f>'Data (Layer 1)'!P67/'Data (Layer 1)'!$AF67*100</f>
        <v>94.648464759246338</v>
      </c>
      <c r="Q67" s="697">
        <f>'Data (Layer 1)'!Q67/'Data (Layer 1)'!$AF67*100</f>
        <v>0.56699232379623166</v>
      </c>
      <c r="R67" s="694">
        <f>'Data (Layer 1)'!R67/'Data (Layer 1)'!$AF67*100</f>
        <v>0</v>
      </c>
      <c r="S67" s="694">
        <f>'Data (Layer 1)'!S67/'Data (Layer 1)'!$AF67*100</f>
        <v>0</v>
      </c>
      <c r="T67" s="695">
        <f>'Data (Layer 1)'!T67/'Data (Layer 1)'!$AF67*100</f>
        <v>0.16137473831123517</v>
      </c>
      <c r="U67" s="678">
        <f>'Data (Layer 1)'!U67/'Data (Layer 1)'!$AF67*100</f>
        <v>0.16137473831123517</v>
      </c>
      <c r="V67" s="694">
        <f>'Data (Layer 1)'!V67/'Data (Layer 1)'!$AF67*100</f>
        <v>0</v>
      </c>
      <c r="W67" s="681">
        <f>'Data (Layer 1)'!W67/'Data (Layer 1)'!$AF67*100</f>
        <v>0</v>
      </c>
      <c r="X67" s="681">
        <f>'Data (Layer 1)'!X67/'Data (Layer 1)'!$AF67*100</f>
        <v>0</v>
      </c>
      <c r="Y67" s="681">
        <f>'Data (Layer 1)'!Y67/'Data (Layer 1)'!$AF67*100</f>
        <v>0</v>
      </c>
      <c r="Z67" s="681">
        <f>'Data (Layer 1)'!Z67/'Data (Layer 1)'!$AF67*100</f>
        <v>0</v>
      </c>
      <c r="AA67" s="681">
        <f>'Data (Layer 1)'!AA67/'Data (Layer 1)'!$AF67*100</f>
        <v>1.1688764829030007</v>
      </c>
      <c r="AB67" s="695">
        <f>'Data (Layer 1)'!AB67/'Data (Layer 1)'!$AF67*100</f>
        <v>3.4542916957431959</v>
      </c>
      <c r="AC67" s="678">
        <f>'Data (Layer 1)'!AC67/'Data (Layer 1)'!$AF67*100</f>
        <v>4.6231681786461971</v>
      </c>
      <c r="AD67" s="678">
        <f>'Data (Layer 1)'!AD67/'Data (Layer 1)'!$AF67*100</f>
        <v>0</v>
      </c>
      <c r="AE67" s="696">
        <f>'Data (Layer 1)'!AE67/'Data (Layer 1)'!$AF67*100</f>
        <v>5.3515352407536643</v>
      </c>
      <c r="AF67" s="655">
        <f>'Data (Layer 1)'!AF67/'Data (Layer 1)'!$AF67*100</f>
        <v>100</v>
      </c>
      <c r="AH67" s="43"/>
      <c r="AI67" s="43"/>
      <c r="AJ67" s="43"/>
      <c r="AK67" s="43"/>
      <c r="AL67" s="43"/>
      <c r="AM67" s="43"/>
    </row>
    <row r="68" spans="1:39" x14ac:dyDescent="0.2">
      <c r="A68" s="132" t="s">
        <v>57</v>
      </c>
      <c r="B68" s="372"/>
      <c r="C68" s="371" t="s">
        <v>205</v>
      </c>
      <c r="D68" s="677">
        <f>'Data (Layer 1)'!D68/'Data (Layer 1)'!$AF68*100</f>
        <v>1.3928368391131325</v>
      </c>
      <c r="E68" s="678">
        <f>'Data (Layer 1)'!E68/'Data (Layer 1)'!$AF68*100</f>
        <v>1.9992419935569452</v>
      </c>
      <c r="F68" s="678">
        <f>'Data (Layer 1)'!F68/'Data (Layer 1)'!$AF68*100</f>
        <v>90.553344703429985</v>
      </c>
      <c r="G68" s="679">
        <f>'Data (Layer 1)'!G68/'Data (Layer 1)'!$AF68*100</f>
        <v>0</v>
      </c>
      <c r="H68" s="680">
        <f>'Data (Layer 1)'!H68/'Data (Layer 1)'!$AF68*100</f>
        <v>0</v>
      </c>
      <c r="I68" s="681">
        <f>'Data (Layer 1)'!I68/'Data (Layer 1)'!$AF68*100</f>
        <v>0</v>
      </c>
      <c r="J68" s="681">
        <f>'Data (Layer 1)'!J68/'Data (Layer 1)'!$AF68*100</f>
        <v>0</v>
      </c>
      <c r="K68" s="681">
        <f>'Data (Layer 1)'!K68/'Data (Layer 1)'!$AF68*100</f>
        <v>0</v>
      </c>
      <c r="L68" s="681">
        <f>'Data (Layer 1)'!L68/'Data (Layer 1)'!$AF68*100</f>
        <v>0</v>
      </c>
      <c r="M68" s="683">
        <f>'Data (Layer 1)'!M68/'Data (Layer 1)'!$AF68*100</f>
        <v>0</v>
      </c>
      <c r="N68" s="678">
        <f>'Data (Layer 1)'!N68/'Data (Layer 1)'!$AF68*100</f>
        <v>0</v>
      </c>
      <c r="O68" s="678">
        <f>'Data (Layer 1)'!O68/'Data (Layer 1)'!$AF68*100</f>
        <v>-1.5444381277240857</v>
      </c>
      <c r="P68" s="684">
        <f>'Data (Layer 1)'!P68/'Data (Layer 1)'!$AF68*100</f>
        <v>92.400985408375973</v>
      </c>
      <c r="Q68" s="697">
        <f>'Data (Layer 1)'!Q68/'Data (Layer 1)'!$AF68*100</f>
        <v>-0.72010612090202764</v>
      </c>
      <c r="R68" s="694">
        <f>'Data (Layer 1)'!R68/'Data (Layer 1)'!$AF68*100</f>
        <v>1.250710631040364</v>
      </c>
      <c r="S68" s="694">
        <f>'Data (Layer 1)'!S68/'Data (Layer 1)'!$AF68*100</f>
        <v>0.24635209399279895</v>
      </c>
      <c r="T68" s="695">
        <f>'Data (Layer 1)'!T68/'Data (Layer 1)'!$AF68*100</f>
        <v>-0.90013265112753449</v>
      </c>
      <c r="U68" s="678">
        <f>'Data (Layer 1)'!U68/'Data (Layer 1)'!$AF68*100</f>
        <v>0.59693007390562813</v>
      </c>
      <c r="V68" s="694">
        <f>'Data (Layer 1)'!V68/'Data (Layer 1)'!$AF68*100</f>
        <v>0</v>
      </c>
      <c r="W68" s="681">
        <f>'Data (Layer 1)'!W68/'Data (Layer 1)'!$AF68*100</f>
        <v>0</v>
      </c>
      <c r="X68" s="681">
        <f>'Data (Layer 1)'!X68/'Data (Layer 1)'!$AF68*100</f>
        <v>0</v>
      </c>
      <c r="Y68" s="681">
        <f>'Data (Layer 1)'!Y68/'Data (Layer 1)'!$AF68*100</f>
        <v>0</v>
      </c>
      <c r="Z68" s="681">
        <f>'Data (Layer 1)'!Z68/'Data (Layer 1)'!$AF68*100</f>
        <v>0</v>
      </c>
      <c r="AA68" s="681">
        <f>'Data (Layer 1)'!AA68/'Data (Layer 1)'!$AF68*100</f>
        <v>0</v>
      </c>
      <c r="AB68" s="695">
        <f>'Data (Layer 1)'!AB68/'Data (Layer 1)'!$AF68*100</f>
        <v>7.722190638620428</v>
      </c>
      <c r="AC68" s="678">
        <f>'Data (Layer 1)'!AC68/'Data (Layer 1)'!$AF68*100</f>
        <v>7.722190638620428</v>
      </c>
      <c r="AD68" s="678">
        <f>'Data (Layer 1)'!AD68/'Data (Layer 1)'!$AF68*100</f>
        <v>0</v>
      </c>
      <c r="AE68" s="696">
        <f>'Data (Layer 1)'!AE68/'Data (Layer 1)'!$AF68*100</f>
        <v>7.5990145916240284</v>
      </c>
      <c r="AF68" s="655">
        <f>'Data (Layer 1)'!AF68/'Data (Layer 1)'!$AF68*100</f>
        <v>100</v>
      </c>
      <c r="AH68" s="43"/>
      <c r="AI68" s="43"/>
      <c r="AJ68" s="43"/>
      <c r="AK68" s="43"/>
      <c r="AL68" s="43"/>
      <c r="AM68" s="43"/>
    </row>
    <row r="69" spans="1:39" x14ac:dyDescent="0.2">
      <c r="A69" s="132" t="s">
        <v>58</v>
      </c>
      <c r="B69" s="372"/>
      <c r="C69" s="371" t="s">
        <v>179</v>
      </c>
      <c r="D69" s="446">
        <f>'Data (Layer 1)'!D69/'Data (Layer 1)'!$AF$12*100</f>
        <v>0.15964419678202293</v>
      </c>
      <c r="E69" s="425">
        <f>'Data (Layer 1)'!E69/'Data (Layer 1)'!$AF$12*100</f>
        <v>0.28121606479218131</v>
      </c>
      <c r="F69" s="425">
        <f>'Data (Layer 1)'!F69/'Data (Layer 1)'!$AF$12*100</f>
        <v>4.2788105858379586</v>
      </c>
      <c r="G69" s="447">
        <f>'Data (Layer 1)'!G69/'Data (Layer 1)'!$AF$12*100</f>
        <v>0</v>
      </c>
      <c r="H69" s="448">
        <f>'Data (Layer 1)'!H69/'Data (Layer 1)'!$AF$12*100</f>
        <v>0</v>
      </c>
      <c r="I69" s="449">
        <f>'Data (Layer 1)'!I69/'Data (Layer 1)'!$AF$12*100</f>
        <v>0.20550404734813252</v>
      </c>
      <c r="J69" s="449">
        <f>'Data (Layer 1)'!J69/'Data (Layer 1)'!$AF$12*100</f>
        <v>0</v>
      </c>
      <c r="K69" s="449">
        <f>'Data (Layer 1)'!K69/'Data (Layer 1)'!$AF$12*100</f>
        <v>0</v>
      </c>
      <c r="L69" s="449">
        <f>'Data (Layer 1)'!L69/'Data (Layer 1)'!$AF$12*100</f>
        <v>0</v>
      </c>
      <c r="M69" s="450">
        <f>'Data (Layer 1)'!M69/'Data (Layer 1)'!$AF$12*100</f>
        <v>1.7305603987211157E-3</v>
      </c>
      <c r="N69" s="425">
        <f>'Data (Layer 1)'!N69/'Data (Layer 1)'!$AF$12*100</f>
        <v>0.20723460774685365</v>
      </c>
      <c r="O69" s="425">
        <f>'Data (Layer 1)'!O69/'Data (Layer 1)'!$AF$12*100</f>
        <v>0.2427110959206365</v>
      </c>
      <c r="P69" s="426">
        <f>'Data (Layer 1)'!P69/'Data (Layer 1)'!$AF$12*100</f>
        <v>5.1696165510796535</v>
      </c>
      <c r="Q69" s="451">
        <f>'Data (Layer 1)'!Q69/'Data (Layer 1)'!$AF$12*100</f>
        <v>8.912386053413747E-2</v>
      </c>
      <c r="R69" s="452">
        <f>'Data (Layer 1)'!R69/'Data (Layer 1)'!$AF$12*100</f>
        <v>-5.7108493157796821E-2</v>
      </c>
      <c r="S69" s="452">
        <f>'Data (Layer 1)'!S69/'Data (Layer 1)'!$AF$12*100</f>
        <v>-1.1248642591687254E-2</v>
      </c>
      <c r="T69" s="453">
        <f>'Data (Layer 1)'!T69/'Data (Layer 1)'!$AF$12*100</f>
        <v>5.7108493157796821E-2</v>
      </c>
      <c r="U69" s="698">
        <f>'Data (Layer 1)'!U69/'Data (Layer 1)'!$AF$12*100</f>
        <v>-1.1248642591687254E-2</v>
      </c>
      <c r="V69" s="452">
        <f>'Data (Layer 1)'!V69/'Data (Layer 1)'!$AF$12*100</f>
        <v>0</v>
      </c>
      <c r="W69" s="449">
        <f>'Data (Layer 1)'!W69/'Data (Layer 1)'!$AF$12*100</f>
        <v>0</v>
      </c>
      <c r="X69" s="449">
        <f>'Data (Layer 1)'!X69/'Data (Layer 1)'!$AF$12*100</f>
        <v>0</v>
      </c>
      <c r="Y69" s="449">
        <f>'Data (Layer 1)'!Y69/'Data (Layer 1)'!$AF$12*100</f>
        <v>0</v>
      </c>
      <c r="Z69" s="449">
        <f>'Data (Layer 1)'!Z69/'Data (Layer 1)'!$AF$12*100</f>
        <v>0</v>
      </c>
      <c r="AA69" s="449">
        <f>'Data (Layer 1)'!AA69/'Data (Layer 1)'!$AF$12*100</f>
        <v>0.11594754671431476</v>
      </c>
      <c r="AB69" s="453">
        <f>'Data (Layer 1)'!AB69/'Data (Layer 1)'!$AF$12*100</f>
        <v>-9.9507222926464162E-3</v>
      </c>
      <c r="AC69" s="425">
        <f>'Data (Layer 1)'!AC69/'Data (Layer 1)'!$AF$12*100</f>
        <v>0.10599682442166834</v>
      </c>
      <c r="AD69" s="425">
        <f>'Data (Layer 1)'!AD69/'Data (Layer 1)'!$AF$12*100</f>
        <v>0</v>
      </c>
      <c r="AE69" s="699">
        <f>'Data (Layer 1)'!AE69/'Data (Layer 1)'!$AF$12*100</f>
        <v>0.18387204236411855</v>
      </c>
      <c r="AF69" s="656">
        <f>'Data (Layer 1)'!AF69/'Data (Layer 1)'!$AF$12*100</f>
        <v>5.3534885934437719</v>
      </c>
      <c r="AH69" s="43"/>
      <c r="AI69" s="43"/>
      <c r="AJ69" s="43"/>
      <c r="AK69" s="43"/>
      <c r="AL69" s="43"/>
      <c r="AM69" s="43"/>
    </row>
    <row r="70" spans="1:39" x14ac:dyDescent="0.2">
      <c r="A70" s="96" t="s">
        <v>0</v>
      </c>
      <c r="B70" s="372" t="s">
        <v>88</v>
      </c>
      <c r="C70" s="371" t="s">
        <v>89</v>
      </c>
      <c r="D70" s="677"/>
      <c r="E70" s="678"/>
      <c r="F70" s="678"/>
      <c r="G70" s="679"/>
      <c r="H70" s="680"/>
      <c r="I70" s="681"/>
      <c r="J70" s="681"/>
      <c r="K70" s="681"/>
      <c r="L70" s="682"/>
      <c r="M70" s="683"/>
      <c r="N70" s="678"/>
      <c r="O70" s="678"/>
      <c r="P70" s="684"/>
      <c r="Q70" s="697"/>
      <c r="R70" s="694"/>
      <c r="S70" s="694"/>
      <c r="T70" s="695"/>
      <c r="U70" s="678"/>
      <c r="V70" s="694"/>
      <c r="W70" s="681"/>
      <c r="X70" s="681"/>
      <c r="Y70" s="681"/>
      <c r="Z70" s="681"/>
      <c r="AA70" s="681"/>
      <c r="AB70" s="695"/>
      <c r="AC70" s="678"/>
      <c r="AD70" s="678"/>
      <c r="AE70" s="696"/>
      <c r="AF70" s="655"/>
      <c r="AH70" s="43"/>
      <c r="AI70" s="43"/>
      <c r="AJ70" s="43"/>
      <c r="AK70" s="43"/>
      <c r="AL70" s="43"/>
      <c r="AM70" s="43"/>
    </row>
    <row r="71" spans="1:39" x14ac:dyDescent="0.2">
      <c r="A71" s="132" t="s">
        <v>56</v>
      </c>
      <c r="B71" s="372"/>
      <c r="C71" s="371" t="s">
        <v>206</v>
      </c>
      <c r="D71" s="677">
        <f>'Data (Layer 1)'!D71/'Data (Layer 1)'!$AF71*100</f>
        <v>0</v>
      </c>
      <c r="E71" s="678">
        <f>'Data (Layer 1)'!E71/'Data (Layer 1)'!$AF71*100</f>
        <v>2.075895808541584</v>
      </c>
      <c r="F71" s="678">
        <f>'Data (Layer 1)'!F71/'Data (Layer 1)'!$AF71*100</f>
        <v>101.91722861298427</v>
      </c>
      <c r="G71" s="679">
        <f>'Data (Layer 1)'!G71/'Data (Layer 1)'!$AF71*100</f>
        <v>0</v>
      </c>
      <c r="H71" s="680">
        <f>'Data (Layer 1)'!H71/'Data (Layer 1)'!$AF71*100</f>
        <v>0</v>
      </c>
      <c r="I71" s="681">
        <f>'Data (Layer 1)'!I71/'Data (Layer 1)'!$AF71*100</f>
        <v>4.6277932037551241E-2</v>
      </c>
      <c r="J71" s="681">
        <f>'Data (Layer 1)'!J71/'Data (Layer 1)'!$AF71*100</f>
        <v>0</v>
      </c>
      <c r="K71" s="681">
        <f>'Data (Layer 1)'!K71/'Data (Layer 1)'!$AF71*100</f>
        <v>0</v>
      </c>
      <c r="L71" s="681">
        <f>'Data (Layer 1)'!L71/'Data (Layer 1)'!$AF71*100</f>
        <v>0</v>
      </c>
      <c r="M71" s="683">
        <f>'Data (Layer 1)'!M71/'Data (Layer 1)'!$AF71*100</f>
        <v>0</v>
      </c>
      <c r="N71" s="678">
        <f>'Data (Layer 1)'!N71/'Data (Layer 1)'!$AF71*100</f>
        <v>4.6277932037551241E-2</v>
      </c>
      <c r="O71" s="678">
        <f>'Data (Layer 1)'!O71/'Data (Layer 1)'!$AF71*100</f>
        <v>0.15205606240909691</v>
      </c>
      <c r="P71" s="684">
        <f>'Data (Layer 1)'!P71/'Data (Layer 1)'!$AF71*100</f>
        <v>104.19145841597251</v>
      </c>
      <c r="Q71" s="697">
        <f>'Data (Layer 1)'!Q71/'Data (Layer 1)'!$AF71*100</f>
        <v>-1.7916170831680549</v>
      </c>
      <c r="R71" s="694">
        <f>'Data (Layer 1)'!R71/'Data (Layer 1)'!$AF71*100</f>
        <v>0</v>
      </c>
      <c r="S71" s="694">
        <f>'Data (Layer 1)'!S71/'Data (Layer 1)'!$AF71*100</f>
        <v>0</v>
      </c>
      <c r="T71" s="695">
        <f>'Data (Layer 1)'!T71/'Data (Layer 1)'!$AF71*100</f>
        <v>0.35700119000396668</v>
      </c>
      <c r="U71" s="678">
        <f>'Data (Layer 1)'!U71/'Data (Layer 1)'!$AF71*100</f>
        <v>0.35700119000396668</v>
      </c>
      <c r="V71" s="694">
        <f>'Data (Layer 1)'!V71/'Data (Layer 1)'!$AF71*100</f>
        <v>0</v>
      </c>
      <c r="W71" s="681">
        <f>'Data (Layer 1)'!W71/'Data (Layer 1)'!$AF71*100</f>
        <v>0</v>
      </c>
      <c r="X71" s="681">
        <f>'Data (Layer 1)'!X71/'Data (Layer 1)'!$AF71*100</f>
        <v>0</v>
      </c>
      <c r="Y71" s="681">
        <f>'Data (Layer 1)'!Y71/'Data (Layer 1)'!$AF71*100</f>
        <v>0</v>
      </c>
      <c r="Z71" s="681">
        <f>'Data (Layer 1)'!Z71/'Data (Layer 1)'!$AF71*100</f>
        <v>0</v>
      </c>
      <c r="AA71" s="681">
        <f>'Data (Layer 1)'!AA71/'Data (Layer 1)'!$AF71*100</f>
        <v>0.80655824408303578</v>
      </c>
      <c r="AB71" s="695">
        <f>'Data (Layer 1)'!AB71/'Data (Layer 1)'!$AF71*100</f>
        <v>-3.5634007668914456</v>
      </c>
      <c r="AC71" s="678">
        <f>'Data (Layer 1)'!AC71/'Data (Layer 1)'!$AF71*100</f>
        <v>-2.7568425228084092</v>
      </c>
      <c r="AD71" s="678">
        <f>'Data (Layer 1)'!AD71/'Data (Layer 1)'!$AF71*100</f>
        <v>0</v>
      </c>
      <c r="AE71" s="696">
        <f>'Data (Layer 1)'!AE71/'Data (Layer 1)'!$AF71*100</f>
        <v>-4.1914584159724972</v>
      </c>
      <c r="AF71" s="655">
        <f>'Data (Layer 1)'!AF71/'Data (Layer 1)'!$AF71*100</f>
        <v>100</v>
      </c>
      <c r="AH71" s="43"/>
      <c r="AI71" s="43"/>
      <c r="AJ71" s="43"/>
      <c r="AK71" s="43"/>
      <c r="AL71" s="43"/>
      <c r="AM71" s="43"/>
    </row>
    <row r="72" spans="1:39" x14ac:dyDescent="0.2">
      <c r="A72" s="132" t="s">
        <v>57</v>
      </c>
      <c r="B72" s="372"/>
      <c r="C72" s="371" t="s">
        <v>207</v>
      </c>
      <c r="D72" s="677">
        <f>'Data (Layer 1)'!D72/'Data (Layer 1)'!$AF72*100</f>
        <v>-1.8532246108228319</v>
      </c>
      <c r="E72" s="678">
        <f>'Data (Layer 1)'!E72/'Data (Layer 1)'!$AF72*100</f>
        <v>-0.1334321719792439</v>
      </c>
      <c r="F72" s="678">
        <f>'Data (Layer 1)'!F72/'Data (Layer 1)'!$AF72*100</f>
        <v>113.87694588584137</v>
      </c>
      <c r="G72" s="679">
        <f>'Data (Layer 1)'!G72/'Data (Layer 1)'!$AF72*100</f>
        <v>0</v>
      </c>
      <c r="H72" s="680">
        <f>'Data (Layer 1)'!H72/'Data (Layer 1)'!$AF72*100</f>
        <v>0</v>
      </c>
      <c r="I72" s="681">
        <f>'Data (Layer 1)'!I72/'Data (Layer 1)'!$AF72*100</f>
        <v>0</v>
      </c>
      <c r="J72" s="681">
        <f>'Data (Layer 1)'!J72/'Data (Layer 1)'!$AF72*100</f>
        <v>0</v>
      </c>
      <c r="K72" s="681">
        <f>'Data (Layer 1)'!K72/'Data (Layer 1)'!$AF72*100</f>
        <v>0</v>
      </c>
      <c r="L72" s="681">
        <f>'Data (Layer 1)'!L72/'Data (Layer 1)'!$AF72*100</f>
        <v>0</v>
      </c>
      <c r="M72" s="683">
        <f>'Data (Layer 1)'!M72/'Data (Layer 1)'!$AF72*100</f>
        <v>0</v>
      </c>
      <c r="N72" s="678">
        <f>'Data (Layer 1)'!N72/'Data (Layer 1)'!$AF72*100</f>
        <v>0</v>
      </c>
      <c r="O72" s="678">
        <f>'Data (Layer 1)'!O72/'Data (Layer 1)'!$AF72*100</f>
        <v>-0.31134173461823572</v>
      </c>
      <c r="P72" s="684">
        <f>'Data (Layer 1)'!P72/'Data (Layer 1)'!$AF72*100</f>
        <v>111.57894736842104</v>
      </c>
      <c r="Q72" s="697">
        <f>'Data (Layer 1)'!Q72/'Data (Layer 1)'!$AF72*100</f>
        <v>-4.9369903632320238</v>
      </c>
      <c r="R72" s="694">
        <f>'Data (Layer 1)'!R72/'Data (Layer 1)'!$AF72*100</f>
        <v>0.44477390659747962</v>
      </c>
      <c r="S72" s="694">
        <f>'Data (Layer 1)'!S72/'Data (Layer 1)'!$AF72*100</f>
        <v>0.59303187546330616</v>
      </c>
      <c r="T72" s="695">
        <f>'Data (Layer 1)'!T72/'Data (Layer 1)'!$AF72*100</f>
        <v>-4.9518161601186064</v>
      </c>
      <c r="U72" s="678">
        <f>'Data (Layer 1)'!U72/'Data (Layer 1)'!$AF72*100</f>
        <v>-3.9140103780578208</v>
      </c>
      <c r="V72" s="694">
        <f>'Data (Layer 1)'!V72/'Data (Layer 1)'!$AF72*100</f>
        <v>0</v>
      </c>
      <c r="W72" s="681">
        <f>'Data (Layer 1)'!W72/'Data (Layer 1)'!$AF72*100</f>
        <v>0</v>
      </c>
      <c r="X72" s="681">
        <f>'Data (Layer 1)'!X72/'Data (Layer 1)'!$AF72*100</f>
        <v>0</v>
      </c>
      <c r="Y72" s="681">
        <f>'Data (Layer 1)'!Y72/'Data (Layer 1)'!$AF72*100</f>
        <v>0</v>
      </c>
      <c r="Z72" s="681">
        <f>'Data (Layer 1)'!Z72/'Data (Layer 1)'!$AF72*100</f>
        <v>0</v>
      </c>
      <c r="AA72" s="681">
        <f>'Data (Layer 1)'!AA72/'Data (Layer 1)'!$AF72*100</f>
        <v>0</v>
      </c>
      <c r="AB72" s="695">
        <f>'Data (Layer 1)'!AB72/'Data (Layer 1)'!$AF72*100</f>
        <v>-2.7279466271312081</v>
      </c>
      <c r="AC72" s="678">
        <f>'Data (Layer 1)'!AC72/'Data (Layer 1)'!$AF72*100</f>
        <v>-2.7279466271312081</v>
      </c>
      <c r="AD72" s="678">
        <f>'Data (Layer 1)'!AD72/'Data (Layer 1)'!$AF72*100</f>
        <v>0</v>
      </c>
      <c r="AE72" s="696">
        <f>'Data (Layer 1)'!AE72/'Data (Layer 1)'!$AF72*100</f>
        <v>-11.578947368421053</v>
      </c>
      <c r="AF72" s="655">
        <f>'Data (Layer 1)'!AF72/'Data (Layer 1)'!$AF72*100</f>
        <v>100</v>
      </c>
      <c r="AH72" s="43"/>
      <c r="AI72" s="43"/>
      <c r="AJ72" s="43"/>
      <c r="AK72" s="43"/>
      <c r="AL72" s="43"/>
      <c r="AM72" s="43"/>
    </row>
    <row r="73" spans="1:39" x14ac:dyDescent="0.2">
      <c r="A73" s="132" t="s">
        <v>58</v>
      </c>
      <c r="B73" s="372"/>
      <c r="C73" s="371" t="s">
        <v>179</v>
      </c>
      <c r="D73" s="446">
        <f>'Data (Layer 1)'!D73/'Data (Layer 1)'!$AF$12*100</f>
        <v>5.4080012460034875E-2</v>
      </c>
      <c r="E73" s="425">
        <f>'Data (Layer 1)'!E73/'Data (Layer 1)'!$AF$12*100</f>
        <v>0.1397427521967301</v>
      </c>
      <c r="F73" s="425">
        <f>'Data (Layer 1)'!F73/'Data (Layer 1)'!$AF$12*100</f>
        <v>3.3464711710269581</v>
      </c>
      <c r="G73" s="447">
        <f>'Data (Layer 1)'!G73/'Data (Layer 1)'!$AF$12*100</f>
        <v>0</v>
      </c>
      <c r="H73" s="448">
        <f>'Data (Layer 1)'!H73/'Data (Layer 1)'!$AF$12*100</f>
        <v>0</v>
      </c>
      <c r="I73" s="449">
        <f>'Data (Layer 1)'!I73/'Data (Layer 1)'!$AF$12*100</f>
        <v>3.0284806977619529E-3</v>
      </c>
      <c r="J73" s="449">
        <f>'Data (Layer 1)'!J73/'Data (Layer 1)'!$AF$12*100</f>
        <v>0</v>
      </c>
      <c r="K73" s="449">
        <f>'Data (Layer 1)'!K73/'Data (Layer 1)'!$AF$12*100</f>
        <v>0</v>
      </c>
      <c r="L73" s="449">
        <f>'Data (Layer 1)'!L73/'Data (Layer 1)'!$AF$12*100</f>
        <v>0</v>
      </c>
      <c r="M73" s="450">
        <f>'Data (Layer 1)'!M73/'Data (Layer 1)'!$AF$12*100</f>
        <v>0</v>
      </c>
      <c r="N73" s="425">
        <f>'Data (Layer 1)'!N73/'Data (Layer 1)'!$AF$12*100</f>
        <v>3.0284806977619529E-3</v>
      </c>
      <c r="O73" s="425">
        <f>'Data (Layer 1)'!O73/'Data (Layer 1)'!$AF$12*100</f>
        <v>1.9036164385932274E-2</v>
      </c>
      <c r="P73" s="426">
        <f>'Data (Layer 1)'!P73/'Data (Layer 1)'!$AF$12*100</f>
        <v>3.562358580767417</v>
      </c>
      <c r="Q73" s="451">
        <f>'Data (Layer 1)'!Q73/'Data (Layer 1)'!$AF$12*100</f>
        <v>2.6823686180177293E-2</v>
      </c>
      <c r="R73" s="452">
        <f>'Data (Layer 1)'!R73/'Data (Layer 1)'!$AF$12*100</f>
        <v>-1.2979202990408369E-2</v>
      </c>
      <c r="S73" s="452">
        <f>'Data (Layer 1)'!S73/'Data (Layer 1)'!$AF$12*100</f>
        <v>-1.7305603987211159E-2</v>
      </c>
      <c r="T73" s="453">
        <f>'Data (Layer 1)'!T73/'Data (Layer 1)'!$AF$12*100</f>
        <v>0.16786435867594823</v>
      </c>
      <c r="U73" s="698">
        <f>'Data (Layer 1)'!U73/'Data (Layer 1)'!$AF$12*100</f>
        <v>0.13757955169832872</v>
      </c>
      <c r="V73" s="452">
        <f>'Data (Layer 1)'!V73/'Data (Layer 1)'!$AF$12*100</f>
        <v>0</v>
      </c>
      <c r="W73" s="449">
        <f>'Data (Layer 1)'!W73/'Data (Layer 1)'!$AF$12*100</f>
        <v>0</v>
      </c>
      <c r="X73" s="449">
        <f>'Data (Layer 1)'!X73/'Data (Layer 1)'!$AF$12*100</f>
        <v>0</v>
      </c>
      <c r="Y73" s="449">
        <f>'Data (Layer 1)'!Y73/'Data (Layer 1)'!$AF$12*100</f>
        <v>0</v>
      </c>
      <c r="Z73" s="449">
        <f>'Data (Layer 1)'!Z73/'Data (Layer 1)'!$AF$12*100</f>
        <v>0</v>
      </c>
      <c r="AA73" s="449">
        <f>'Data (Layer 1)'!AA73/'Data (Layer 1)'!$AF$12*100</f>
        <v>5.2782092160994026E-2</v>
      </c>
      <c r="AB73" s="453">
        <f>'Data (Layer 1)'!AB73/'Data (Layer 1)'!$AF$12*100</f>
        <v>-0.15358723538649902</v>
      </c>
      <c r="AC73" s="425">
        <f>'Data (Layer 1)'!AC73/'Data (Layer 1)'!$AF$12*100</f>
        <v>-0.10080514322550499</v>
      </c>
      <c r="AD73" s="425">
        <f>'Data (Layer 1)'!AD73/'Data (Layer 1)'!$AF$12*100</f>
        <v>0</v>
      </c>
      <c r="AE73" s="699">
        <f>'Data (Layer 1)'!AE73/'Data (Layer 1)'!$AF$12*100</f>
        <v>6.3598094653001008E-2</v>
      </c>
      <c r="AF73" s="656">
        <f>'Data (Layer 1)'!AF73/'Data (Layer 1)'!$AF$12*100</f>
        <v>3.6259566754204178</v>
      </c>
      <c r="AH73" s="43"/>
      <c r="AI73" s="43"/>
      <c r="AJ73" s="43"/>
      <c r="AK73" s="43"/>
      <c r="AL73" s="43"/>
      <c r="AM73" s="43"/>
    </row>
    <row r="74" spans="1:39" x14ac:dyDescent="0.2">
      <c r="A74" s="96" t="s">
        <v>0</v>
      </c>
      <c r="B74" s="372" t="s">
        <v>90</v>
      </c>
      <c r="C74" s="371" t="s">
        <v>91</v>
      </c>
      <c r="D74" s="677"/>
      <c r="E74" s="678"/>
      <c r="F74" s="678"/>
      <c r="G74" s="679"/>
      <c r="H74" s="680"/>
      <c r="I74" s="681"/>
      <c r="J74" s="681"/>
      <c r="K74" s="681"/>
      <c r="L74" s="682"/>
      <c r="M74" s="683"/>
      <c r="N74" s="678"/>
      <c r="O74" s="678"/>
      <c r="P74" s="684"/>
      <c r="Q74" s="697"/>
      <c r="R74" s="694"/>
      <c r="S74" s="694"/>
      <c r="T74" s="695"/>
      <c r="U74" s="678"/>
      <c r="V74" s="694"/>
      <c r="W74" s="681"/>
      <c r="X74" s="681"/>
      <c r="Y74" s="681"/>
      <c r="Z74" s="681"/>
      <c r="AA74" s="681"/>
      <c r="AB74" s="695"/>
      <c r="AC74" s="678"/>
      <c r="AD74" s="678"/>
      <c r="AE74" s="696"/>
      <c r="AF74" s="655"/>
      <c r="AH74" s="43"/>
      <c r="AI74" s="43"/>
      <c r="AJ74" s="43"/>
      <c r="AK74" s="43"/>
      <c r="AL74" s="43"/>
      <c r="AM74" s="43"/>
    </row>
    <row r="75" spans="1:39" x14ac:dyDescent="0.2">
      <c r="A75" s="132" t="s">
        <v>56</v>
      </c>
      <c r="B75" s="372"/>
      <c r="C75" s="371" t="s">
        <v>208</v>
      </c>
      <c r="D75" s="677">
        <f>'Data (Layer 1)'!D75/'Data (Layer 1)'!$AF75*100</f>
        <v>0</v>
      </c>
      <c r="E75" s="678">
        <f>'Data (Layer 1)'!E75/'Data (Layer 1)'!$AF75*100</f>
        <v>47.989641542864931</v>
      </c>
      <c r="F75" s="678">
        <f>'Data (Layer 1)'!F75/'Data (Layer 1)'!$AF75*100</f>
        <v>43.891690518377175</v>
      </c>
      <c r="G75" s="679">
        <f>'Data (Layer 1)'!G75/'Data (Layer 1)'!$AF75*100</f>
        <v>0</v>
      </c>
      <c r="H75" s="680">
        <f>'Data (Layer 1)'!H75/'Data (Layer 1)'!$AF75*100</f>
        <v>0</v>
      </c>
      <c r="I75" s="681">
        <f>'Data (Layer 1)'!I75/'Data (Layer 1)'!$AF75*100</f>
        <v>19.199491163509155</v>
      </c>
      <c r="J75" s="681">
        <f>'Data (Layer 1)'!J75/'Data (Layer 1)'!$AF75*100</f>
        <v>0</v>
      </c>
      <c r="K75" s="681">
        <f>'Data (Layer 1)'!K75/'Data (Layer 1)'!$AF75*100</f>
        <v>0</v>
      </c>
      <c r="L75" s="681">
        <f>'Data (Layer 1)'!L75/'Data (Layer 1)'!$AF75*100</f>
        <v>0</v>
      </c>
      <c r="M75" s="683">
        <f>'Data (Layer 1)'!M75/'Data (Layer 1)'!$AF75*100</f>
        <v>0.20444323292899005</v>
      </c>
      <c r="N75" s="678">
        <f>'Data (Layer 1)'!N75/'Data (Layer 1)'!$AF75*100</f>
        <v>19.403934396438142</v>
      </c>
      <c r="O75" s="678">
        <f>'Data (Layer 1)'!O75/'Data (Layer 1)'!$AF75*100</f>
        <v>5.4699922765889779</v>
      </c>
      <c r="P75" s="684">
        <f>'Data (Layer 1)'!P75/'Data (Layer 1)'!$AF75*100</f>
        <v>116.75525873426922</v>
      </c>
      <c r="Q75" s="697">
        <f>'Data (Layer 1)'!Q75/'Data (Layer 1)'!$AF75*100</f>
        <v>-16.110126754804416</v>
      </c>
      <c r="R75" s="694">
        <f>'Data (Layer 1)'!R75/'Data (Layer 1)'!$AF75*100</f>
        <v>0.1908136840670574</v>
      </c>
      <c r="S75" s="694">
        <f>'Data (Layer 1)'!S75/'Data (Layer 1)'!$AF75*100</f>
        <v>0</v>
      </c>
      <c r="T75" s="695">
        <f>'Data (Layer 1)'!T75/'Data (Layer 1)'!$AF75*100</f>
        <v>-0.8359456635318705</v>
      </c>
      <c r="U75" s="678">
        <f>'Data (Layer 1)'!U75/'Data (Layer 1)'!$AF75*100</f>
        <v>-0.64513197946481304</v>
      </c>
      <c r="V75" s="694">
        <f>'Data (Layer 1)'!V75/'Data (Layer 1)'!$AF75*100</f>
        <v>0</v>
      </c>
      <c r="W75" s="681">
        <f>'Data (Layer 1)'!W75/'Data (Layer 1)'!$AF75*100</f>
        <v>0</v>
      </c>
      <c r="X75" s="681">
        <f>'Data (Layer 1)'!X75/'Data (Layer 1)'!$AF75*100</f>
        <v>0</v>
      </c>
      <c r="Y75" s="681">
        <f>'Data (Layer 1)'!Y75/'Data (Layer 1)'!$AF75*100</f>
        <v>0</v>
      </c>
      <c r="Z75" s="681">
        <f>'Data (Layer 1)'!Z75/'Data (Layer 1)'!$AF75*100</f>
        <v>0</v>
      </c>
      <c r="AA75" s="681">
        <f>'Data (Layer 1)'!AA75/'Data (Layer 1)'!$AF75*100</f>
        <v>0</v>
      </c>
      <c r="AB75" s="695">
        <f>'Data (Layer 1)'!AB75/'Data (Layer 1)'!$AF75*100</f>
        <v>0</v>
      </c>
      <c r="AC75" s="678">
        <f>'Data (Layer 1)'!AC75/'Data (Layer 1)'!$AF75*100</f>
        <v>0</v>
      </c>
      <c r="AD75" s="678">
        <f>'Data (Layer 1)'!AD75/'Data (Layer 1)'!$AF75*100</f>
        <v>0</v>
      </c>
      <c r="AE75" s="696">
        <f>'Data (Layer 1)'!AE75/'Data (Layer 1)'!$AF75*100</f>
        <v>-16.75525873426923</v>
      </c>
      <c r="AF75" s="655">
        <f>'Data (Layer 1)'!AF75/'Data (Layer 1)'!$AF75*100</f>
        <v>100</v>
      </c>
      <c r="AH75" s="43"/>
      <c r="AI75" s="43"/>
      <c r="AJ75" s="43"/>
      <c r="AK75" s="43"/>
      <c r="AL75" s="43"/>
      <c r="AM75" s="43"/>
    </row>
    <row r="76" spans="1:39" x14ac:dyDescent="0.2">
      <c r="A76" s="132" t="s">
        <v>57</v>
      </c>
      <c r="B76" s="372"/>
      <c r="C76" s="371" t="s">
        <v>209</v>
      </c>
      <c r="D76" s="677">
        <f>'Data (Layer 1)'!D76/'Data (Layer 1)'!$AF76*100</f>
        <v>0</v>
      </c>
      <c r="E76" s="678">
        <f>'Data (Layer 1)'!E76/'Data (Layer 1)'!$AF76*100</f>
        <v>58.632778264680105</v>
      </c>
      <c r="F76" s="678">
        <f>'Data (Layer 1)'!F76/'Data (Layer 1)'!$AF76*100</f>
        <v>58.584088031940794</v>
      </c>
      <c r="G76" s="679">
        <f>'Data (Layer 1)'!G76/'Data (Layer 1)'!$AF76*100</f>
        <v>0</v>
      </c>
      <c r="H76" s="680">
        <f>'Data (Layer 1)'!H76/'Data (Layer 1)'!$AF76*100</f>
        <v>0</v>
      </c>
      <c r="I76" s="681">
        <f>'Data (Layer 1)'!I76/'Data (Layer 1)'!$AF76*100</f>
        <v>0</v>
      </c>
      <c r="J76" s="681">
        <f>'Data (Layer 1)'!J76/'Data (Layer 1)'!$AF76*100</f>
        <v>0</v>
      </c>
      <c r="K76" s="681">
        <f>'Data (Layer 1)'!K76/'Data (Layer 1)'!$AF76*100</f>
        <v>0</v>
      </c>
      <c r="L76" s="681">
        <f>'Data (Layer 1)'!L76/'Data (Layer 1)'!$AF76*100</f>
        <v>0</v>
      </c>
      <c r="M76" s="683">
        <f>'Data (Layer 1)'!M76/'Data (Layer 1)'!$AF76*100</f>
        <v>0</v>
      </c>
      <c r="N76" s="678">
        <f>'Data (Layer 1)'!N76/'Data (Layer 1)'!$AF76*100</f>
        <v>0</v>
      </c>
      <c r="O76" s="678">
        <f>'Data (Layer 1)'!O76/'Data (Layer 1)'!$AF76*100</f>
        <v>7.1866783523225246</v>
      </c>
      <c r="P76" s="684">
        <f>'Data (Layer 1)'!P76/'Data (Layer 1)'!$AF76*100</f>
        <v>124.40354464894344</v>
      </c>
      <c r="Q76" s="697">
        <f>'Data (Layer 1)'!Q76/'Data (Layer 1)'!$AF76*100</f>
        <v>-24.111403252507547</v>
      </c>
      <c r="R76" s="694">
        <f>'Data (Layer 1)'!R76/'Data (Layer 1)'!$AF76*100</f>
        <v>0.40899795501022501</v>
      </c>
      <c r="S76" s="694">
        <f>'Data (Layer 1)'!S76/'Data (Layer 1)'!$AF76*100</f>
        <v>0.60375888596747485</v>
      </c>
      <c r="T76" s="695">
        <f>'Data (Layer 1)'!T76/'Data (Layer 1)'!$AF76*100</f>
        <v>-1.3048982374135749</v>
      </c>
      <c r="U76" s="678">
        <f>'Data (Layer 1)'!U76/'Data (Layer 1)'!$AF76*100</f>
        <v>-0.292141396435875</v>
      </c>
      <c r="V76" s="694">
        <f>'Data (Layer 1)'!V76/'Data (Layer 1)'!$AF76*100</f>
        <v>0</v>
      </c>
      <c r="W76" s="681">
        <f>'Data (Layer 1)'!W76/'Data (Layer 1)'!$AF76*100</f>
        <v>0</v>
      </c>
      <c r="X76" s="681">
        <f>'Data (Layer 1)'!X76/'Data (Layer 1)'!$AF76*100</f>
        <v>0</v>
      </c>
      <c r="Y76" s="681">
        <f>'Data (Layer 1)'!Y76/'Data (Layer 1)'!$AF76*100</f>
        <v>0</v>
      </c>
      <c r="Z76" s="681">
        <f>'Data (Layer 1)'!Z76/'Data (Layer 1)'!$AF76*100</f>
        <v>0</v>
      </c>
      <c r="AA76" s="681">
        <f>'Data (Layer 1)'!AA76/'Data (Layer 1)'!$AF76*100</f>
        <v>0</v>
      </c>
      <c r="AB76" s="695">
        <f>'Data (Layer 1)'!AB76/'Data (Layer 1)'!$AF76*100</f>
        <v>0</v>
      </c>
      <c r="AC76" s="678">
        <f>'Data (Layer 1)'!AC76/'Data (Layer 1)'!$AF76*100</f>
        <v>0</v>
      </c>
      <c r="AD76" s="678">
        <f>'Data (Layer 1)'!AD76/'Data (Layer 1)'!$AF76*100</f>
        <v>0</v>
      </c>
      <c r="AE76" s="696">
        <f>'Data (Layer 1)'!AE76/'Data (Layer 1)'!$AF76*100</f>
        <v>-24.403544648943424</v>
      </c>
      <c r="AF76" s="655">
        <f>'Data (Layer 1)'!AF76/'Data (Layer 1)'!$AF76*100</f>
        <v>100</v>
      </c>
      <c r="AH76" s="43"/>
      <c r="AI76" s="43"/>
      <c r="AJ76" s="43"/>
      <c r="AK76" s="43"/>
      <c r="AL76" s="43"/>
      <c r="AM76" s="43"/>
    </row>
    <row r="77" spans="1:39" x14ac:dyDescent="0.2">
      <c r="A77" s="132" t="s">
        <v>58</v>
      </c>
      <c r="B77" s="372"/>
      <c r="C77" s="371" t="s">
        <v>179</v>
      </c>
      <c r="D77" s="446">
        <f>'Data (Layer 1)'!D77/'Data (Layer 1)'!$AF$12*100</f>
        <v>0</v>
      </c>
      <c r="E77" s="425">
        <f>'Data (Layer 1)'!E77/'Data (Layer 1)'!$AF$12*100</f>
        <v>1.9650513327478272</v>
      </c>
      <c r="F77" s="425">
        <f>'Data (Layer 1)'!F77/'Data (Layer 1)'!$AF$12*100</f>
        <v>1.5769731633346169</v>
      </c>
      <c r="G77" s="447">
        <f>'Data (Layer 1)'!G77/'Data (Layer 1)'!$AF$12*100</f>
        <v>0</v>
      </c>
      <c r="H77" s="448">
        <f>'Data (Layer 1)'!H77/'Data (Layer 1)'!$AF$12*100</f>
        <v>0</v>
      </c>
      <c r="I77" s="449">
        <f>'Data (Layer 1)'!I77/'Data (Layer 1)'!$AF$12*100</f>
        <v>1.8283370612488588</v>
      </c>
      <c r="J77" s="449">
        <f>'Data (Layer 1)'!J77/'Data (Layer 1)'!$AF$12*100</f>
        <v>0</v>
      </c>
      <c r="K77" s="449">
        <f>'Data (Layer 1)'!K77/'Data (Layer 1)'!$AF$12*100</f>
        <v>0</v>
      </c>
      <c r="L77" s="449">
        <f>'Data (Layer 1)'!L77/'Data (Layer 1)'!$AF$12*100</f>
        <v>0</v>
      </c>
      <c r="M77" s="450">
        <f>'Data (Layer 1)'!M77/'Data (Layer 1)'!$AF$12*100</f>
        <v>1.9468804485612553E-2</v>
      </c>
      <c r="N77" s="425">
        <f>'Data (Layer 1)'!N77/'Data (Layer 1)'!$AF$12*100</f>
        <v>1.8478058657344716</v>
      </c>
      <c r="O77" s="425">
        <f>'Data (Layer 1)'!O77/'Data (Layer 1)'!$AF$12*100</f>
        <v>0.20161028645100998</v>
      </c>
      <c r="P77" s="426">
        <f>'Data (Layer 1)'!P77/'Data (Layer 1)'!$AF$12*100</f>
        <v>5.5914406482679251</v>
      </c>
      <c r="Q77" s="451">
        <f>'Data (Layer 1)'!Q77/'Data (Layer 1)'!$AF$12*100</f>
        <v>-0.46292490665789848</v>
      </c>
      <c r="R77" s="452">
        <f>'Data (Layer 1)'!R77/'Data (Layer 1)'!$AF$12*100</f>
        <v>0</v>
      </c>
      <c r="S77" s="452">
        <f>'Data (Layer 1)'!S77/'Data (Layer 1)'!$AF$12*100</f>
        <v>-2.6823686180177293E-2</v>
      </c>
      <c r="T77" s="453">
        <f>'Data (Layer 1)'!T77/'Data (Layer 1)'!$AF$12*100</f>
        <v>-2.163200498401395E-2</v>
      </c>
      <c r="U77" s="698">
        <f>'Data (Layer 1)'!U77/'Data (Layer 1)'!$AF$12*100</f>
        <v>-4.8455691164191246E-2</v>
      </c>
      <c r="V77" s="452">
        <f>'Data (Layer 1)'!V77/'Data (Layer 1)'!$AF$12*100</f>
        <v>0</v>
      </c>
      <c r="W77" s="449">
        <f>'Data (Layer 1)'!W77/'Data (Layer 1)'!$AF$12*100</f>
        <v>0</v>
      </c>
      <c r="X77" s="449">
        <f>'Data (Layer 1)'!X77/'Data (Layer 1)'!$AF$12*100</f>
        <v>0</v>
      </c>
      <c r="Y77" s="449">
        <f>'Data (Layer 1)'!Y77/'Data (Layer 1)'!$AF$12*100</f>
        <v>0</v>
      </c>
      <c r="Z77" s="449">
        <f>'Data (Layer 1)'!Z77/'Data (Layer 1)'!$AF$12*100</f>
        <v>0</v>
      </c>
      <c r="AA77" s="449">
        <f>'Data (Layer 1)'!AA77/'Data (Layer 1)'!$AF$12*100</f>
        <v>0</v>
      </c>
      <c r="AB77" s="453">
        <f>'Data (Layer 1)'!AB77/'Data (Layer 1)'!$AF$12*100</f>
        <v>0</v>
      </c>
      <c r="AC77" s="425">
        <f>'Data (Layer 1)'!AC77/'Data (Layer 1)'!$AF$12*100</f>
        <v>0</v>
      </c>
      <c r="AD77" s="425">
        <f>'Data (Layer 1)'!AD77/'Data (Layer 1)'!$AF$12*100</f>
        <v>0</v>
      </c>
      <c r="AE77" s="699">
        <f>'Data (Layer 1)'!AE77/'Data (Layer 1)'!$AF$12*100</f>
        <v>-0.51138059782208978</v>
      </c>
      <c r="AF77" s="656">
        <f>'Data (Layer 1)'!AF77/'Data (Layer 1)'!$AF$12*100</f>
        <v>5.0800600504458355</v>
      </c>
      <c r="AH77" s="43"/>
      <c r="AI77" s="43"/>
      <c r="AJ77" s="43"/>
      <c r="AK77" s="43"/>
      <c r="AL77" s="43"/>
      <c r="AM77" s="43"/>
    </row>
    <row r="78" spans="1:39" x14ac:dyDescent="0.2">
      <c r="A78" s="96" t="s">
        <v>0</v>
      </c>
      <c r="B78" s="372" t="s">
        <v>92</v>
      </c>
      <c r="C78" s="371" t="s">
        <v>93</v>
      </c>
      <c r="D78" s="677"/>
      <c r="E78" s="678"/>
      <c r="F78" s="678"/>
      <c r="G78" s="679"/>
      <c r="H78" s="680"/>
      <c r="I78" s="681"/>
      <c r="J78" s="681"/>
      <c r="K78" s="681"/>
      <c r="L78" s="682"/>
      <c r="M78" s="683"/>
      <c r="N78" s="678"/>
      <c r="O78" s="678"/>
      <c r="P78" s="684"/>
      <c r="Q78" s="697"/>
      <c r="R78" s="694"/>
      <c r="S78" s="694"/>
      <c r="T78" s="695"/>
      <c r="U78" s="678"/>
      <c r="V78" s="694"/>
      <c r="W78" s="681"/>
      <c r="X78" s="681"/>
      <c r="Y78" s="681"/>
      <c r="Z78" s="681"/>
      <c r="AA78" s="681"/>
      <c r="AB78" s="695"/>
      <c r="AC78" s="678"/>
      <c r="AD78" s="678"/>
      <c r="AE78" s="696"/>
      <c r="AF78" s="655"/>
      <c r="AH78" s="43"/>
      <c r="AI78" s="43"/>
      <c r="AJ78" s="43"/>
      <c r="AK78" s="43"/>
      <c r="AL78" s="43"/>
      <c r="AM78" s="43"/>
    </row>
    <row r="79" spans="1:39" x14ac:dyDescent="0.2">
      <c r="A79" s="132" t="s">
        <v>56</v>
      </c>
      <c r="B79" s="372"/>
      <c r="C79" s="371" t="s">
        <v>210</v>
      </c>
      <c r="D79" s="677">
        <f>'Data (Layer 1)'!D79/'Data (Layer 1)'!$AF79*100</f>
        <v>23.304829579669999</v>
      </c>
      <c r="E79" s="678">
        <f>'Data (Layer 1)'!E79/'Data (Layer 1)'!$AF79*100</f>
        <v>3.6312176321811394</v>
      </c>
      <c r="F79" s="678">
        <f>'Data (Layer 1)'!F79/'Data (Layer 1)'!$AF79*100</f>
        <v>52.986872214862103</v>
      </c>
      <c r="G79" s="679">
        <f>'Data (Layer 1)'!G79/'Data (Layer 1)'!$AF79*100</f>
        <v>0</v>
      </c>
      <c r="H79" s="680">
        <f>'Data (Layer 1)'!H79/'Data (Layer 1)'!$AF79*100</f>
        <v>0</v>
      </c>
      <c r="I79" s="681">
        <f>'Data (Layer 1)'!I79/'Data (Layer 1)'!$AF79*100</f>
        <v>15.84969288209081</v>
      </c>
      <c r="J79" s="681">
        <f>'Data (Layer 1)'!J79/'Data (Layer 1)'!$AF79*100</f>
        <v>0</v>
      </c>
      <c r="K79" s="681">
        <f>'Data (Layer 1)'!K79/'Data (Layer 1)'!$AF79*100</f>
        <v>0</v>
      </c>
      <c r="L79" s="681">
        <f>'Data (Layer 1)'!L79/'Data (Layer 1)'!$AF79*100</f>
        <v>0</v>
      </c>
      <c r="M79" s="683">
        <f>'Data (Layer 1)'!M79/'Data (Layer 1)'!$AF79*100</f>
        <v>0.93941948693243393</v>
      </c>
      <c r="N79" s="678">
        <f>'Data (Layer 1)'!N79/'Data (Layer 1)'!$AF79*100</f>
        <v>16.789112369023247</v>
      </c>
      <c r="O79" s="678">
        <f>'Data (Layer 1)'!O79/'Data (Layer 1)'!$AF79*100</f>
        <v>1.806575936408527E-2</v>
      </c>
      <c r="P79" s="684">
        <f>'Data (Layer 1)'!P79/'Data (Layer 1)'!$AF79*100</f>
        <v>96.730097555100571</v>
      </c>
      <c r="Q79" s="697">
        <f>'Data (Layer 1)'!Q79/'Data (Layer 1)'!$AF79*100</f>
        <v>3.1012886908346382</v>
      </c>
      <c r="R79" s="694">
        <f>'Data (Layer 1)'!R79/'Data (Layer 1)'!$AF79*100</f>
        <v>0.12646031554859688</v>
      </c>
      <c r="S79" s="694">
        <f>'Data (Layer 1)'!S79/'Data (Layer 1)'!$AF79*100</f>
        <v>0</v>
      </c>
      <c r="T79" s="695">
        <f>'Data (Layer 1)'!T79/'Data (Layer 1)'!$AF79*100</f>
        <v>-6.0219197880284236E-2</v>
      </c>
      <c r="U79" s="678">
        <f>'Data (Layer 1)'!U79/'Data (Layer 1)'!$AF79*100</f>
        <v>6.6241117668312657E-2</v>
      </c>
      <c r="V79" s="694">
        <f>'Data (Layer 1)'!V79/'Data (Layer 1)'!$AF79*100</f>
        <v>0</v>
      </c>
      <c r="W79" s="681">
        <f>'Data (Layer 1)'!W79/'Data (Layer 1)'!$AF79*100</f>
        <v>0</v>
      </c>
      <c r="X79" s="681">
        <f>'Data (Layer 1)'!X79/'Data (Layer 1)'!$AF79*100</f>
        <v>0</v>
      </c>
      <c r="Y79" s="681">
        <f>'Data (Layer 1)'!Y79/'Data (Layer 1)'!$AF79*100</f>
        <v>0</v>
      </c>
      <c r="Z79" s="681">
        <f>'Data (Layer 1)'!Z79/'Data (Layer 1)'!$AF79*100</f>
        <v>0</v>
      </c>
      <c r="AA79" s="681">
        <f>'Data (Layer 1)'!AA79/'Data (Layer 1)'!$AF79*100</f>
        <v>0.12043839576056847</v>
      </c>
      <c r="AB79" s="695">
        <f>'Data (Layer 1)'!AB79/'Data (Layer 1)'!$AF79*100</f>
        <v>-1.806575936408527E-2</v>
      </c>
      <c r="AC79" s="678">
        <f>'Data (Layer 1)'!AC79/'Data (Layer 1)'!$AF79*100</f>
        <v>0.1023726363964832</v>
      </c>
      <c r="AD79" s="678">
        <f>'Data (Layer 1)'!AD79/'Data (Layer 1)'!$AF79*100</f>
        <v>0</v>
      </c>
      <c r="AE79" s="696">
        <f>'Data (Layer 1)'!AE79/'Data (Layer 1)'!$AF79*100</f>
        <v>3.2699024448994343</v>
      </c>
      <c r="AF79" s="655">
        <f>'Data (Layer 1)'!AF79/'Data (Layer 1)'!$AF79*100</f>
        <v>100</v>
      </c>
      <c r="AH79" s="43"/>
      <c r="AI79" s="43"/>
      <c r="AJ79" s="43"/>
      <c r="AK79" s="43"/>
      <c r="AL79" s="43"/>
      <c r="AM79" s="43"/>
    </row>
    <row r="80" spans="1:39" x14ac:dyDescent="0.2">
      <c r="A80" s="132" t="s">
        <v>57</v>
      </c>
      <c r="B80" s="372"/>
      <c r="C80" s="371" t="s">
        <v>211</v>
      </c>
      <c r="D80" s="677">
        <f>'Data (Layer 1)'!D80/'Data (Layer 1)'!$AF80*100</f>
        <v>31.971892841458061</v>
      </c>
      <c r="E80" s="678">
        <f>'Data (Layer 1)'!E80/'Data (Layer 1)'!$AF80*100</f>
        <v>11.198945981554678</v>
      </c>
      <c r="F80" s="678">
        <f>'Data (Layer 1)'!F80/'Data (Layer 1)'!$AF80*100</f>
        <v>50.878348704435659</v>
      </c>
      <c r="G80" s="679">
        <f>'Data (Layer 1)'!G80/'Data (Layer 1)'!$AF80*100</f>
        <v>0</v>
      </c>
      <c r="H80" s="680">
        <f>'Data (Layer 1)'!H80/'Data (Layer 1)'!$AF80*100</f>
        <v>0</v>
      </c>
      <c r="I80" s="681">
        <f>'Data (Layer 1)'!I80/'Data (Layer 1)'!$AF80*100</f>
        <v>0</v>
      </c>
      <c r="J80" s="681">
        <f>'Data (Layer 1)'!J80/'Data (Layer 1)'!$AF80*100</f>
        <v>0</v>
      </c>
      <c r="K80" s="681">
        <f>'Data (Layer 1)'!K80/'Data (Layer 1)'!$AF80*100</f>
        <v>0</v>
      </c>
      <c r="L80" s="681">
        <f>'Data (Layer 1)'!L80/'Data (Layer 1)'!$AF80*100</f>
        <v>0</v>
      </c>
      <c r="M80" s="683">
        <f>'Data (Layer 1)'!M80/'Data (Layer 1)'!$AF80*100</f>
        <v>0</v>
      </c>
      <c r="N80" s="678">
        <f>'Data (Layer 1)'!N80/'Data (Layer 1)'!$AF80*100</f>
        <v>0</v>
      </c>
      <c r="O80" s="678">
        <f>'Data (Layer 1)'!O80/'Data (Layer 1)'!$AF80*100</f>
        <v>-2.1958717610891524E-2</v>
      </c>
      <c r="P80" s="684">
        <f>'Data (Layer 1)'!P80/'Data (Layer 1)'!$AF80*100</f>
        <v>94.02722880983751</v>
      </c>
      <c r="Q80" s="697">
        <f>'Data (Layer 1)'!Q80/'Data (Layer 1)'!$AF80*100</f>
        <v>4.8089591567852441</v>
      </c>
      <c r="R80" s="694">
        <f>'Data (Layer 1)'!R80/'Data (Layer 1)'!$AF80*100</f>
        <v>0.50505050505050508</v>
      </c>
      <c r="S80" s="694">
        <f>'Data (Layer 1)'!S80/'Data (Layer 1)'!$AF80*100</f>
        <v>0.74659639877031181</v>
      </c>
      <c r="T80" s="695">
        <f>'Data (Layer 1)'!T80/'Data (Layer 1)'!$AF80*100</f>
        <v>-8.7834870443566096E-2</v>
      </c>
      <c r="U80" s="678">
        <f>'Data (Layer 1)'!U80/'Data (Layer 1)'!$AF80*100</f>
        <v>1.1638120333772508</v>
      </c>
      <c r="V80" s="694">
        <f>'Data (Layer 1)'!V80/'Data (Layer 1)'!$AF80*100</f>
        <v>0</v>
      </c>
      <c r="W80" s="681">
        <f>'Data (Layer 1)'!W80/'Data (Layer 1)'!$AF80*100</f>
        <v>0</v>
      </c>
      <c r="X80" s="681">
        <f>'Data (Layer 1)'!X80/'Data (Layer 1)'!$AF80*100</f>
        <v>0</v>
      </c>
      <c r="Y80" s="681">
        <f>'Data (Layer 1)'!Y80/'Data (Layer 1)'!$AF80*100</f>
        <v>0</v>
      </c>
      <c r="Z80" s="681">
        <f>'Data (Layer 1)'!Z80/'Data (Layer 1)'!$AF80*100</f>
        <v>0</v>
      </c>
      <c r="AA80" s="681">
        <f>'Data (Layer 1)'!AA80/'Data (Layer 1)'!$AF80*100</f>
        <v>0</v>
      </c>
      <c r="AB80" s="695">
        <f>'Data (Layer 1)'!AB80/'Data (Layer 1)'!$AF80*100</f>
        <v>0</v>
      </c>
      <c r="AC80" s="678">
        <f>'Data (Layer 1)'!AC80/'Data (Layer 1)'!$AF80*100</f>
        <v>0</v>
      </c>
      <c r="AD80" s="678">
        <f>'Data (Layer 1)'!AD80/'Data (Layer 1)'!$AF80*100</f>
        <v>0</v>
      </c>
      <c r="AE80" s="696">
        <f>'Data (Layer 1)'!AE80/'Data (Layer 1)'!$AF80*100</f>
        <v>5.9727711901624945</v>
      </c>
      <c r="AF80" s="655">
        <f>'Data (Layer 1)'!AF80/'Data (Layer 1)'!$AF80*100</f>
        <v>100</v>
      </c>
      <c r="AH80" s="43"/>
      <c r="AI80" s="43"/>
      <c r="AJ80" s="43"/>
      <c r="AK80" s="43"/>
      <c r="AL80" s="43"/>
      <c r="AM80" s="43"/>
    </row>
    <row r="81" spans="1:39" x14ac:dyDescent="0.2">
      <c r="A81" s="132" t="s">
        <v>58</v>
      </c>
      <c r="B81" s="372"/>
      <c r="C81" s="371" t="s">
        <v>179</v>
      </c>
      <c r="D81" s="446">
        <f>'Data (Layer 1)'!D81/'Data (Layer 1)'!$AF$12*100</f>
        <v>1.0443932006281935</v>
      </c>
      <c r="E81" s="425">
        <f>'Data (Layer 1)'!E81/'Data (Layer 1)'!$AF$12*100</f>
        <v>4.0235529270265941E-2</v>
      </c>
      <c r="F81" s="425">
        <f>'Data (Layer 1)'!F81/'Data (Layer 1)'!$AF$12*100</f>
        <v>2.8043731261275684</v>
      </c>
      <c r="G81" s="447">
        <f>'Data (Layer 1)'!G81/'Data (Layer 1)'!$AF$12*100</f>
        <v>0</v>
      </c>
      <c r="H81" s="448">
        <f>'Data (Layer 1)'!H81/'Data (Layer 1)'!$AF$12*100</f>
        <v>0</v>
      </c>
      <c r="I81" s="449">
        <f>'Data (Layer 1)'!I81/'Data (Layer 1)'!$AF$12*100</f>
        <v>1.1387087423584943</v>
      </c>
      <c r="J81" s="449">
        <f>'Data (Layer 1)'!J81/'Data (Layer 1)'!$AF$12*100</f>
        <v>0</v>
      </c>
      <c r="K81" s="449">
        <f>'Data (Layer 1)'!K81/'Data (Layer 1)'!$AF$12*100</f>
        <v>0</v>
      </c>
      <c r="L81" s="449">
        <f>'Data (Layer 1)'!L81/'Data (Layer 1)'!$AF$12*100</f>
        <v>0</v>
      </c>
      <c r="M81" s="450">
        <f>'Data (Layer 1)'!M81/'Data (Layer 1)'!$AF$12*100</f>
        <v>6.749185555012352E-2</v>
      </c>
      <c r="N81" s="425">
        <f>'Data (Layer 1)'!N81/'Data (Layer 1)'!$AF$12*100</f>
        <v>1.2062005979086177</v>
      </c>
      <c r="O81" s="425">
        <f>'Data (Layer 1)'!O81/'Data (Layer 1)'!$AF$12*100</f>
        <v>1.7305603987211157E-3</v>
      </c>
      <c r="P81" s="426">
        <f>'Data (Layer 1)'!P81/'Data (Layer 1)'!$AF$12*100</f>
        <v>5.0969330143333664</v>
      </c>
      <c r="Q81" s="451">
        <f>'Data (Layer 1)'!Q81/'Data (Layer 1)'!$AF$12*100</f>
        <v>0.12806146950536257</v>
      </c>
      <c r="R81" s="452">
        <f>'Data (Layer 1)'!R81/'Data (Layer 1)'!$AF$12*100</f>
        <v>-8.6528019936055786E-4</v>
      </c>
      <c r="S81" s="452">
        <f>'Data (Layer 1)'!S81/'Data (Layer 1)'!$AF$12*100</f>
        <v>-1.4709763389129485E-2</v>
      </c>
      <c r="T81" s="453">
        <f>'Data (Layer 1)'!T81/'Data (Layer 1)'!$AF$12*100</f>
        <v>-2.5958405980816739E-3</v>
      </c>
      <c r="U81" s="698">
        <f>'Data (Layer 1)'!U81/'Data (Layer 1)'!$AF$12*100</f>
        <v>-1.8170884186571715E-2</v>
      </c>
      <c r="V81" s="452">
        <f>'Data (Layer 1)'!V81/'Data (Layer 1)'!$AF$12*100</f>
        <v>0</v>
      </c>
      <c r="W81" s="449">
        <f>'Data (Layer 1)'!W81/'Data (Layer 1)'!$AF$12*100</f>
        <v>0</v>
      </c>
      <c r="X81" s="449">
        <f>'Data (Layer 1)'!X81/'Data (Layer 1)'!$AF$12*100</f>
        <v>0</v>
      </c>
      <c r="Y81" s="449">
        <f>'Data (Layer 1)'!Y81/'Data (Layer 1)'!$AF$12*100</f>
        <v>0</v>
      </c>
      <c r="Z81" s="449">
        <f>'Data (Layer 1)'!Z81/'Data (Layer 1)'!$AF$12*100</f>
        <v>0</v>
      </c>
      <c r="AA81" s="449">
        <f>'Data (Layer 1)'!AA81/'Data (Layer 1)'!$AF$12*100</f>
        <v>8.6528019936055797E-3</v>
      </c>
      <c r="AB81" s="453">
        <f>'Data (Layer 1)'!AB81/'Data (Layer 1)'!$AF$12*100</f>
        <v>-1.2979202990408369E-3</v>
      </c>
      <c r="AC81" s="425">
        <f>'Data (Layer 1)'!AC81/'Data (Layer 1)'!$AF$12*100</f>
        <v>7.3548816945647423E-3</v>
      </c>
      <c r="AD81" s="425">
        <f>'Data (Layer 1)'!AD81/'Data (Layer 1)'!$AF$12*100</f>
        <v>0</v>
      </c>
      <c r="AE81" s="699">
        <f>'Data (Layer 1)'!AE81/'Data (Layer 1)'!$AF$12*100</f>
        <v>0.11724546701335559</v>
      </c>
      <c r="AF81" s="656">
        <f>'Data (Layer 1)'!AF81/'Data (Layer 1)'!$AF$12*100</f>
        <v>5.214178481346722</v>
      </c>
      <c r="AH81" s="43"/>
      <c r="AI81" s="43"/>
      <c r="AJ81" s="43"/>
      <c r="AK81" s="43"/>
      <c r="AL81" s="43"/>
      <c r="AM81" s="43"/>
    </row>
    <row r="82" spans="1:39" x14ac:dyDescent="0.2">
      <c r="A82" s="96" t="s">
        <v>0</v>
      </c>
      <c r="B82" s="372" t="s">
        <v>94</v>
      </c>
      <c r="C82" s="371" t="s">
        <v>95</v>
      </c>
      <c r="D82" s="677"/>
      <c r="E82" s="678"/>
      <c r="F82" s="678"/>
      <c r="G82" s="679"/>
      <c r="H82" s="680"/>
      <c r="I82" s="681"/>
      <c r="J82" s="681"/>
      <c r="K82" s="681"/>
      <c r="L82" s="682"/>
      <c r="M82" s="683"/>
      <c r="N82" s="678"/>
      <c r="O82" s="678"/>
      <c r="P82" s="684"/>
      <c r="Q82" s="697"/>
      <c r="R82" s="694"/>
      <c r="S82" s="694"/>
      <c r="T82" s="695"/>
      <c r="U82" s="678"/>
      <c r="V82" s="694"/>
      <c r="W82" s="681"/>
      <c r="X82" s="681"/>
      <c r="Y82" s="681"/>
      <c r="Z82" s="681"/>
      <c r="AA82" s="681"/>
      <c r="AB82" s="695"/>
      <c r="AC82" s="678"/>
      <c r="AD82" s="678"/>
      <c r="AE82" s="696"/>
      <c r="AF82" s="655"/>
      <c r="AH82" s="43"/>
      <c r="AI82" s="43"/>
      <c r="AJ82" s="43"/>
      <c r="AK82" s="43"/>
      <c r="AL82" s="43"/>
      <c r="AM82" s="43"/>
    </row>
    <row r="83" spans="1:39" x14ac:dyDescent="0.2">
      <c r="A83" s="132" t="s">
        <v>56</v>
      </c>
      <c r="B83" s="372"/>
      <c r="C83" s="371" t="s">
        <v>212</v>
      </c>
      <c r="D83" s="677">
        <f>'Data (Layer 1)'!D83/'Data (Layer 1)'!$AF83*100</f>
        <v>0</v>
      </c>
      <c r="E83" s="678">
        <f>'Data (Layer 1)'!E83/'Data (Layer 1)'!$AF83*100</f>
        <v>2.7038580741690712</v>
      </c>
      <c r="F83" s="678">
        <f>'Data (Layer 1)'!F83/'Data (Layer 1)'!$AF83*100</f>
        <v>92.008656620711776</v>
      </c>
      <c r="G83" s="679">
        <f>'Data (Layer 1)'!G83/'Data (Layer 1)'!$AF83*100</f>
        <v>0</v>
      </c>
      <c r="H83" s="680">
        <f>'Data (Layer 1)'!H83/'Data (Layer 1)'!$AF83*100</f>
        <v>0</v>
      </c>
      <c r="I83" s="681">
        <f>'Data (Layer 1)'!I83/'Data (Layer 1)'!$AF83*100</f>
        <v>3.2355455808485623</v>
      </c>
      <c r="J83" s="681">
        <f>'Data (Layer 1)'!J83/'Data (Layer 1)'!$AF83*100</f>
        <v>0</v>
      </c>
      <c r="K83" s="681">
        <f>'Data (Layer 1)'!K83/'Data (Layer 1)'!$AF83*100</f>
        <v>0</v>
      </c>
      <c r="L83" s="681">
        <f>'Data (Layer 1)'!L83/'Data (Layer 1)'!$AF83*100</f>
        <v>0</v>
      </c>
      <c r="M83" s="683">
        <f>'Data (Layer 1)'!M83/'Data (Layer 1)'!$AF83*100</f>
        <v>0.51298493106764986</v>
      </c>
      <c r="N83" s="678">
        <f>'Data (Layer 1)'!N83/'Data (Layer 1)'!$AF83*100</f>
        <v>3.7485305119162122</v>
      </c>
      <c r="O83" s="678">
        <f>'Data (Layer 1)'!O83/'Data (Layer 1)'!$AF83*100</f>
        <v>3.7405151223682806E-2</v>
      </c>
      <c r="P83" s="684">
        <f>'Data (Layer 1)'!P83/'Data (Layer 1)'!$AF83*100</f>
        <v>98.498450358020733</v>
      </c>
      <c r="Q83" s="697">
        <f>'Data (Layer 1)'!Q83/'Data (Layer 1)'!$AF83*100</f>
        <v>0.88436464678850046</v>
      </c>
      <c r="R83" s="694">
        <f>'Data (Layer 1)'!R83/'Data (Layer 1)'!$AF83*100</f>
        <v>0.12824623276691247</v>
      </c>
      <c r="S83" s="694">
        <f>'Data (Layer 1)'!S83/'Data (Layer 1)'!$AF83*100</f>
        <v>0</v>
      </c>
      <c r="T83" s="695">
        <f>'Data (Layer 1)'!T83/'Data (Layer 1)'!$AF83*100</f>
        <v>0.29122582024153043</v>
      </c>
      <c r="U83" s="678">
        <f>'Data (Layer 1)'!U83/'Data (Layer 1)'!$AF83*100</f>
        <v>0.41947205300844287</v>
      </c>
      <c r="V83" s="694">
        <f>'Data (Layer 1)'!V83/'Data (Layer 1)'!$AF83*100</f>
        <v>0</v>
      </c>
      <c r="W83" s="681">
        <f>'Data (Layer 1)'!W83/'Data (Layer 1)'!$AF83*100</f>
        <v>0</v>
      </c>
      <c r="X83" s="681">
        <f>'Data (Layer 1)'!X83/'Data (Layer 1)'!$AF83*100</f>
        <v>0</v>
      </c>
      <c r="Y83" s="681">
        <f>'Data (Layer 1)'!Y83/'Data (Layer 1)'!$AF83*100</f>
        <v>0</v>
      </c>
      <c r="Z83" s="681">
        <f>'Data (Layer 1)'!Z83/'Data (Layer 1)'!$AF83*100</f>
        <v>0</v>
      </c>
      <c r="AA83" s="681">
        <f>'Data (Layer 1)'!AA83/'Data (Layer 1)'!$AF83*100</f>
        <v>0.25114887250187029</v>
      </c>
      <c r="AB83" s="695">
        <f>'Data (Layer 1)'!AB83/'Data (Layer 1)'!$AF83*100</f>
        <v>-5.3435930319546861E-2</v>
      </c>
      <c r="AC83" s="678">
        <f>'Data (Layer 1)'!AC83/'Data (Layer 1)'!$AF83*100</f>
        <v>0.19771294218232341</v>
      </c>
      <c r="AD83" s="678">
        <f>'Data (Layer 1)'!AD83/'Data (Layer 1)'!$AF83*100</f>
        <v>0</v>
      </c>
      <c r="AE83" s="696">
        <f>'Data (Layer 1)'!AE83/'Data (Layer 1)'!$AF83*100</f>
        <v>1.5015496419792669</v>
      </c>
      <c r="AF83" s="655">
        <f>'Data (Layer 1)'!AF83/'Data (Layer 1)'!$AF83*100</f>
        <v>100</v>
      </c>
      <c r="AH83" s="43"/>
      <c r="AI83" s="43"/>
      <c r="AJ83" s="43"/>
      <c r="AK83" s="43"/>
      <c r="AL83" s="43"/>
      <c r="AM83" s="43"/>
    </row>
    <row r="84" spans="1:39" x14ac:dyDescent="0.2">
      <c r="A84" s="132" t="s">
        <v>57</v>
      </c>
      <c r="B84" s="372"/>
      <c r="C84" s="371" t="s">
        <v>213</v>
      </c>
      <c r="D84" s="677">
        <f>'Data (Layer 1)'!D84/'Data (Layer 1)'!$AF84*100</f>
        <v>-6.3206685862771256E-2</v>
      </c>
      <c r="E84" s="678">
        <f>'Data (Layer 1)'!E84/'Data (Layer 1)'!$AF84*100</f>
        <v>5.7307395182245946</v>
      </c>
      <c r="F84" s="678">
        <f>'Data (Layer 1)'!F84/'Data (Layer 1)'!$AF84*100</f>
        <v>96.425310766205499</v>
      </c>
      <c r="G84" s="679">
        <f>'Data (Layer 1)'!G84/'Data (Layer 1)'!$AF84*100</f>
        <v>0</v>
      </c>
      <c r="H84" s="680">
        <f>'Data (Layer 1)'!H84/'Data (Layer 1)'!$AF84*100</f>
        <v>0</v>
      </c>
      <c r="I84" s="681">
        <f>'Data (Layer 1)'!I84/'Data (Layer 1)'!$AF84*100</f>
        <v>0</v>
      </c>
      <c r="J84" s="681">
        <f>'Data (Layer 1)'!J84/'Data (Layer 1)'!$AF84*100</f>
        <v>0</v>
      </c>
      <c r="K84" s="681">
        <f>'Data (Layer 1)'!K84/'Data (Layer 1)'!$AF84*100</f>
        <v>0</v>
      </c>
      <c r="L84" s="681">
        <f>'Data (Layer 1)'!L84/'Data (Layer 1)'!$AF84*100</f>
        <v>0</v>
      </c>
      <c r="M84" s="683">
        <f>'Data (Layer 1)'!M84/'Data (Layer 1)'!$AF84*100</f>
        <v>0</v>
      </c>
      <c r="N84" s="678">
        <f>'Data (Layer 1)'!N84/'Data (Layer 1)'!$AF84*100</f>
        <v>0</v>
      </c>
      <c r="O84" s="678">
        <f>'Data (Layer 1)'!O84/'Data (Layer 1)'!$AF84*100</f>
        <v>-0.11236744153381559</v>
      </c>
      <c r="P84" s="684">
        <f>'Data (Layer 1)'!P84/'Data (Layer 1)'!$AF84*100</f>
        <v>101.98047615703349</v>
      </c>
      <c r="Q84" s="697">
        <f>'Data (Layer 1)'!Q84/'Data (Layer 1)'!$AF84*100</f>
        <v>-3.2446098742889249</v>
      </c>
      <c r="R84" s="694">
        <f>'Data (Layer 1)'!R84/'Data (Layer 1)'!$AF84*100</f>
        <v>0.54076831238148748</v>
      </c>
      <c r="S84" s="694">
        <f>'Data (Layer 1)'!S84/'Data (Layer 1)'!$AF84*100</f>
        <v>0.67420464920289347</v>
      </c>
      <c r="T84" s="695">
        <f>'Data (Layer 1)'!T84/'Data (Layer 1)'!$AF84*100</f>
        <v>-4.9160755671044318E-2</v>
      </c>
      <c r="U84" s="678">
        <f>'Data (Layer 1)'!U84/'Data (Layer 1)'!$AF84*100</f>
        <v>1.1658122059133367</v>
      </c>
      <c r="V84" s="694">
        <f>'Data (Layer 1)'!V84/'Data (Layer 1)'!$AF84*100</f>
        <v>0</v>
      </c>
      <c r="W84" s="681">
        <f>'Data (Layer 1)'!W84/'Data (Layer 1)'!$AF84*100</f>
        <v>0</v>
      </c>
      <c r="X84" s="681">
        <f>'Data (Layer 1)'!X84/'Data (Layer 1)'!$AF84*100</f>
        <v>0</v>
      </c>
      <c r="Y84" s="681">
        <f>'Data (Layer 1)'!Y84/'Data (Layer 1)'!$AF84*100</f>
        <v>0</v>
      </c>
      <c r="Z84" s="681">
        <f>'Data (Layer 1)'!Z84/'Data (Layer 1)'!$AF84*100</f>
        <v>0</v>
      </c>
      <c r="AA84" s="681">
        <f>'Data (Layer 1)'!AA84/'Data (Layer 1)'!$AF84*100</f>
        <v>0</v>
      </c>
      <c r="AB84" s="695">
        <f>'Data (Layer 1)'!AB84/'Data (Layer 1)'!$AF84*100</f>
        <v>9.8321511342088636E-2</v>
      </c>
      <c r="AC84" s="678">
        <f>'Data (Layer 1)'!AC84/'Data (Layer 1)'!$AF84*100</f>
        <v>9.8321511342088636E-2</v>
      </c>
      <c r="AD84" s="678">
        <f>'Data (Layer 1)'!AD84/'Data (Layer 1)'!$AF84*100</f>
        <v>0</v>
      </c>
      <c r="AE84" s="696">
        <f>'Data (Layer 1)'!AE84/'Data (Layer 1)'!$AF84*100</f>
        <v>-1.9804761570334994</v>
      </c>
      <c r="AF84" s="655">
        <f>'Data (Layer 1)'!AF84/'Data (Layer 1)'!$AF84*100</f>
        <v>100</v>
      </c>
      <c r="AH84" s="43"/>
      <c r="AI84" s="43"/>
      <c r="AJ84" s="43"/>
      <c r="AK84" s="43"/>
      <c r="AL84" s="43"/>
      <c r="AM84" s="43"/>
    </row>
    <row r="85" spans="1:39" x14ac:dyDescent="0.2">
      <c r="A85" s="132" t="s">
        <v>58</v>
      </c>
      <c r="B85" s="372"/>
      <c r="C85" s="371" t="s">
        <v>179</v>
      </c>
      <c r="D85" s="446">
        <f>'Data (Layer 1)'!D85/'Data (Layer 1)'!$AF$12*100</f>
        <v>3.8937608971225108E-3</v>
      </c>
      <c r="E85" s="425">
        <f>'Data (Layer 1)'!E85/'Data (Layer 1)'!$AF$12*100</f>
        <v>8.4797459537334682E-2</v>
      </c>
      <c r="F85" s="425">
        <f>'Data (Layer 1)'!F85/'Data (Layer 1)'!$AF$12*100</f>
        <v>8.958678544079536</v>
      </c>
      <c r="G85" s="447">
        <f>'Data (Layer 1)'!G85/'Data (Layer 1)'!$AF$12*100</f>
        <v>0</v>
      </c>
      <c r="H85" s="448">
        <f>'Data (Layer 1)'!H85/'Data (Layer 1)'!$AF$12*100</f>
        <v>0</v>
      </c>
      <c r="I85" s="449">
        <f>'Data (Layer 1)'!I85/'Data (Layer 1)'!$AF$12*100</f>
        <v>0.52392716071281786</v>
      </c>
      <c r="J85" s="449">
        <f>'Data (Layer 1)'!J85/'Data (Layer 1)'!$AF$12*100</f>
        <v>0</v>
      </c>
      <c r="K85" s="449">
        <f>'Data (Layer 1)'!K85/'Data (Layer 1)'!$AF$12*100</f>
        <v>0</v>
      </c>
      <c r="L85" s="449">
        <f>'Data (Layer 1)'!L85/'Data (Layer 1)'!$AF$12*100</f>
        <v>0</v>
      </c>
      <c r="M85" s="450">
        <f>'Data (Layer 1)'!M85/'Data (Layer 1)'!$AF$12*100</f>
        <v>8.3066899138613565E-2</v>
      </c>
      <c r="N85" s="425">
        <f>'Data (Layer 1)'!N85/'Data (Layer 1)'!$AF$12*100</f>
        <v>0.6069940598514314</v>
      </c>
      <c r="O85" s="425">
        <f>'Data (Layer 1)'!O85/'Data (Layer 1)'!$AF$12*100</f>
        <v>1.2979202990408369E-2</v>
      </c>
      <c r="P85" s="426">
        <f>'Data (Layer 1)'!P85/'Data (Layer 1)'!$AF$12*100</f>
        <v>9.6673430273558338</v>
      </c>
      <c r="Q85" s="451">
        <f>'Data (Layer 1)'!Q85/'Data (Layer 1)'!$AF$12*100</f>
        <v>0.34308359904646124</v>
      </c>
      <c r="R85" s="452">
        <f>'Data (Layer 1)'!R85/'Data (Layer 1)'!$AF$12*100</f>
        <v>-1.2546562890728091E-2</v>
      </c>
      <c r="S85" s="452">
        <f>'Data (Layer 1)'!S85/'Data (Layer 1)'!$AF$12*100</f>
        <v>-4.1533449569306782E-2</v>
      </c>
      <c r="T85" s="453">
        <f>'Data (Layer 1)'!T85/'Data (Layer 1)'!$AF$12*100</f>
        <v>5.0186251562912364E-2</v>
      </c>
      <c r="U85" s="698">
        <f>'Data (Layer 1)'!U85/'Data (Layer 1)'!$AF$12*100</f>
        <v>-3.8937608971225108E-3</v>
      </c>
      <c r="V85" s="452">
        <f>'Data (Layer 1)'!V85/'Data (Layer 1)'!$AF$12*100</f>
        <v>0</v>
      </c>
      <c r="W85" s="449">
        <f>'Data (Layer 1)'!W85/'Data (Layer 1)'!$AF$12*100</f>
        <v>0</v>
      </c>
      <c r="X85" s="449">
        <f>'Data (Layer 1)'!X85/'Data (Layer 1)'!$AF$12*100</f>
        <v>0</v>
      </c>
      <c r="Y85" s="449">
        <f>'Data (Layer 1)'!Y85/'Data (Layer 1)'!$AF$12*100</f>
        <v>0</v>
      </c>
      <c r="Z85" s="449">
        <f>'Data (Layer 1)'!Z85/'Data (Layer 1)'!$AF$12*100</f>
        <v>0</v>
      </c>
      <c r="AA85" s="449">
        <f>'Data (Layer 1)'!AA85/'Data (Layer 1)'!$AF$12*100</f>
        <v>4.0668169369946224E-2</v>
      </c>
      <c r="AB85" s="453">
        <f>'Data (Layer 1)'!AB85/'Data (Layer 1)'!$AF$12*100</f>
        <v>-1.4709763389129485E-2</v>
      </c>
      <c r="AC85" s="425">
        <f>'Data (Layer 1)'!AC85/'Data (Layer 1)'!$AF$12*100</f>
        <v>2.5958405980816737E-2</v>
      </c>
      <c r="AD85" s="425">
        <f>'Data (Layer 1)'!AD85/'Data (Layer 1)'!$AF$12*100</f>
        <v>0</v>
      </c>
      <c r="AE85" s="699">
        <f>'Data (Layer 1)'!AE85/'Data (Layer 1)'!$AF$12*100</f>
        <v>0.36514824413015545</v>
      </c>
      <c r="AF85" s="656">
        <f>'Data (Layer 1)'!AF85/'Data (Layer 1)'!$AF$12*100</f>
        <v>10.03249127148599</v>
      </c>
      <c r="AH85" s="43"/>
      <c r="AI85" s="43"/>
      <c r="AJ85" s="43"/>
      <c r="AK85" s="43"/>
      <c r="AL85" s="43"/>
      <c r="AM85" s="43"/>
    </row>
    <row r="86" spans="1:39" x14ac:dyDescent="0.2">
      <c r="A86" s="96" t="s">
        <v>0</v>
      </c>
      <c r="B86" s="372" t="s">
        <v>96</v>
      </c>
      <c r="C86" s="371" t="s">
        <v>97</v>
      </c>
      <c r="D86" s="677"/>
      <c r="E86" s="678"/>
      <c r="F86" s="678"/>
      <c r="G86" s="679"/>
      <c r="H86" s="680"/>
      <c r="I86" s="681"/>
      <c r="J86" s="681"/>
      <c r="K86" s="681"/>
      <c r="L86" s="682"/>
      <c r="M86" s="683"/>
      <c r="N86" s="678"/>
      <c r="O86" s="678"/>
      <c r="P86" s="684"/>
      <c r="Q86" s="697"/>
      <c r="R86" s="694"/>
      <c r="S86" s="694"/>
      <c r="T86" s="695"/>
      <c r="U86" s="678"/>
      <c r="V86" s="694"/>
      <c r="W86" s="681"/>
      <c r="X86" s="681"/>
      <c r="Y86" s="681"/>
      <c r="Z86" s="681"/>
      <c r="AA86" s="681"/>
      <c r="AB86" s="695"/>
      <c r="AC86" s="678"/>
      <c r="AD86" s="678"/>
      <c r="AE86" s="696"/>
      <c r="AF86" s="655"/>
      <c r="AH86" s="43"/>
      <c r="AI86" s="43"/>
      <c r="AJ86" s="43"/>
      <c r="AK86" s="43"/>
      <c r="AL86" s="43"/>
      <c r="AM86" s="43"/>
    </row>
    <row r="87" spans="1:39" x14ac:dyDescent="0.2">
      <c r="A87" s="132" t="s">
        <v>56</v>
      </c>
      <c r="B87" s="372"/>
      <c r="C87" s="371" t="s">
        <v>214</v>
      </c>
      <c r="D87" s="677">
        <f>'Data (Layer 1)'!D87/'Data (Layer 1)'!$AF87*100</f>
        <v>0</v>
      </c>
      <c r="E87" s="678">
        <f>'Data (Layer 1)'!E87/'Data (Layer 1)'!$AF87*100</f>
        <v>13.3596214511041</v>
      </c>
      <c r="F87" s="678">
        <f>'Data (Layer 1)'!F87/'Data (Layer 1)'!$AF87*100</f>
        <v>78.548895899053633</v>
      </c>
      <c r="G87" s="679">
        <f>'Data (Layer 1)'!G87/'Data (Layer 1)'!$AF87*100</f>
        <v>0</v>
      </c>
      <c r="H87" s="680">
        <f>'Data (Layer 1)'!H87/'Data (Layer 1)'!$AF87*100</f>
        <v>0</v>
      </c>
      <c r="I87" s="681">
        <f>'Data (Layer 1)'!I87/'Data (Layer 1)'!$AF87*100</f>
        <v>7.5236593059936911</v>
      </c>
      <c r="J87" s="681">
        <f>'Data (Layer 1)'!J87/'Data (Layer 1)'!$AF87*100</f>
        <v>0</v>
      </c>
      <c r="K87" s="681">
        <f>'Data (Layer 1)'!K87/'Data (Layer 1)'!$AF87*100</f>
        <v>0</v>
      </c>
      <c r="L87" s="681">
        <f>'Data (Layer 1)'!L87/'Data (Layer 1)'!$AF87*100</f>
        <v>0</v>
      </c>
      <c r="M87" s="683">
        <f>'Data (Layer 1)'!M87/'Data (Layer 1)'!$AF87*100</f>
        <v>1.4826498422712935</v>
      </c>
      <c r="N87" s="678">
        <f>'Data (Layer 1)'!N87/'Data (Layer 1)'!$AF87*100</f>
        <v>9.0063091482649842</v>
      </c>
      <c r="O87" s="678">
        <f>'Data (Layer 1)'!O87/'Data (Layer 1)'!$AF87*100</f>
        <v>1.9400630914826498</v>
      </c>
      <c r="P87" s="684">
        <f>'Data (Layer 1)'!P87/'Data (Layer 1)'!$AF87*100</f>
        <v>102.85488958990537</v>
      </c>
      <c r="Q87" s="697">
        <f>'Data (Layer 1)'!Q87/'Data (Layer 1)'!$AF87*100</f>
        <v>5.8675078864353312</v>
      </c>
      <c r="R87" s="694">
        <f>'Data (Layer 1)'!R87/'Data (Layer 1)'!$AF87*100</f>
        <v>0.11041009463722397</v>
      </c>
      <c r="S87" s="694">
        <f>'Data (Layer 1)'!S87/'Data (Layer 1)'!$AF87*100</f>
        <v>0</v>
      </c>
      <c r="T87" s="695">
        <f>'Data (Layer 1)'!T87/'Data (Layer 1)'!$AF87*100</f>
        <v>0</v>
      </c>
      <c r="U87" s="678">
        <f>'Data (Layer 1)'!U87/'Data (Layer 1)'!$AF87*100</f>
        <v>0.11041009463722397</v>
      </c>
      <c r="V87" s="694">
        <f>'Data (Layer 1)'!V87/'Data (Layer 1)'!$AF87*100</f>
        <v>0</v>
      </c>
      <c r="W87" s="681">
        <f>'Data (Layer 1)'!W87/'Data (Layer 1)'!$AF87*100</f>
        <v>0</v>
      </c>
      <c r="X87" s="681">
        <f>'Data (Layer 1)'!X87/'Data (Layer 1)'!$AF87*100</f>
        <v>0</v>
      </c>
      <c r="Y87" s="681">
        <f>'Data (Layer 1)'!Y87/'Data (Layer 1)'!$AF87*100</f>
        <v>0</v>
      </c>
      <c r="Z87" s="681">
        <f>'Data (Layer 1)'!Z87/'Data (Layer 1)'!$AF87*100</f>
        <v>0</v>
      </c>
      <c r="AA87" s="681">
        <f>'Data (Layer 1)'!AA87/'Data (Layer 1)'!$AF87*100</f>
        <v>0.61514195583596221</v>
      </c>
      <c r="AB87" s="695">
        <f>'Data (Layer 1)'!AB87/'Data (Layer 1)'!$AF87*100</f>
        <v>-9.4479495268138791</v>
      </c>
      <c r="AC87" s="678">
        <f>'Data (Layer 1)'!AC87/'Data (Layer 1)'!$AF87*100</f>
        <v>-8.8328075709779181</v>
      </c>
      <c r="AD87" s="678">
        <f>'Data (Layer 1)'!AD87/'Data (Layer 1)'!$AF87*100</f>
        <v>0</v>
      </c>
      <c r="AE87" s="696">
        <f>'Data (Layer 1)'!AE87/'Data (Layer 1)'!$AF87*100</f>
        <v>-2.8548895899053628</v>
      </c>
      <c r="AF87" s="655">
        <f>'Data (Layer 1)'!AF87/'Data (Layer 1)'!$AF87*100</f>
        <v>100</v>
      </c>
      <c r="AH87" s="43"/>
      <c r="AI87" s="43"/>
      <c r="AJ87" s="43"/>
      <c r="AK87" s="43"/>
      <c r="AL87" s="43"/>
      <c r="AM87" s="43"/>
    </row>
    <row r="88" spans="1:39" x14ac:dyDescent="0.2">
      <c r="A88" s="132" t="s">
        <v>57</v>
      </c>
      <c r="B88" s="372"/>
      <c r="C88" s="371" t="s">
        <v>215</v>
      </c>
      <c r="D88" s="677">
        <f>'Data (Layer 1)'!D88/'Data (Layer 1)'!$AF88*100</f>
        <v>-2.9735355337496279E-2</v>
      </c>
      <c r="E88" s="678">
        <f>'Data (Layer 1)'!E88/'Data (Layer 1)'!$AF88*100</f>
        <v>23.223312518584596</v>
      </c>
      <c r="F88" s="678">
        <f>'Data (Layer 1)'!F88/'Data (Layer 1)'!$AF88*100</f>
        <v>67.410050550104074</v>
      </c>
      <c r="G88" s="679">
        <f>'Data (Layer 1)'!G88/'Data (Layer 1)'!$AF88*100</f>
        <v>0</v>
      </c>
      <c r="H88" s="680">
        <f>'Data (Layer 1)'!H88/'Data (Layer 1)'!$AF88*100</f>
        <v>0</v>
      </c>
      <c r="I88" s="681">
        <f>'Data (Layer 1)'!I88/'Data (Layer 1)'!$AF88*100</f>
        <v>0</v>
      </c>
      <c r="J88" s="681">
        <f>'Data (Layer 1)'!J88/'Data (Layer 1)'!$AF88*100</f>
        <v>0</v>
      </c>
      <c r="K88" s="681">
        <f>'Data (Layer 1)'!K88/'Data (Layer 1)'!$AF88*100</f>
        <v>0</v>
      </c>
      <c r="L88" s="681">
        <f>'Data (Layer 1)'!L88/'Data (Layer 1)'!$AF88*100</f>
        <v>0</v>
      </c>
      <c r="M88" s="683">
        <f>'Data (Layer 1)'!M88/'Data (Layer 1)'!$AF88*100</f>
        <v>0</v>
      </c>
      <c r="N88" s="678">
        <f>'Data (Layer 1)'!N88/'Data (Layer 1)'!$AF88*100</f>
        <v>0</v>
      </c>
      <c r="O88" s="678">
        <f>'Data (Layer 1)'!O88/'Data (Layer 1)'!$AF88*100</f>
        <v>-0.50550104073743685</v>
      </c>
      <c r="P88" s="684">
        <f>'Data (Layer 1)'!P88/'Data (Layer 1)'!$AF88*100</f>
        <v>90.098126672613745</v>
      </c>
      <c r="Q88" s="697">
        <f>'Data (Layer 1)'!Q88/'Data (Layer 1)'!$AF88*100</f>
        <v>6.839131727624145</v>
      </c>
      <c r="R88" s="694">
        <f>'Data (Layer 1)'!R88/'Data (Layer 1)'!$AF88*100</f>
        <v>0.41629497472494792</v>
      </c>
      <c r="S88" s="694">
        <f>'Data (Layer 1)'!S88/'Data (Layer 1)'!$AF88*100</f>
        <v>0.53523639607493301</v>
      </c>
      <c r="T88" s="695">
        <f>'Data (Layer 1)'!T88/'Data (Layer 1)'!$AF88*100</f>
        <v>1.2191495688373477</v>
      </c>
      <c r="U88" s="678">
        <f>'Data (Layer 1)'!U88/'Data (Layer 1)'!$AF88*100</f>
        <v>2.1706809396372284</v>
      </c>
      <c r="V88" s="694">
        <f>'Data (Layer 1)'!V88/'Data (Layer 1)'!$AF88*100</f>
        <v>0</v>
      </c>
      <c r="W88" s="681">
        <f>'Data (Layer 1)'!W88/'Data (Layer 1)'!$AF88*100</f>
        <v>0</v>
      </c>
      <c r="X88" s="681">
        <f>'Data (Layer 1)'!X88/'Data (Layer 1)'!$AF88*100</f>
        <v>0</v>
      </c>
      <c r="Y88" s="681">
        <f>'Data (Layer 1)'!Y88/'Data (Layer 1)'!$AF88*100</f>
        <v>0</v>
      </c>
      <c r="Z88" s="681">
        <f>'Data (Layer 1)'!Z88/'Data (Layer 1)'!$AF88*100</f>
        <v>0</v>
      </c>
      <c r="AA88" s="681">
        <f>'Data (Layer 1)'!AA88/'Data (Layer 1)'!$AF88*100</f>
        <v>0</v>
      </c>
      <c r="AB88" s="695">
        <f>'Data (Layer 1)'!AB88/'Data (Layer 1)'!$AF88*100</f>
        <v>0.89206066012488849</v>
      </c>
      <c r="AC88" s="678">
        <f>'Data (Layer 1)'!AC88/'Data (Layer 1)'!$AF88*100</f>
        <v>0.89206066012488849</v>
      </c>
      <c r="AD88" s="678">
        <f>'Data (Layer 1)'!AD88/'Data (Layer 1)'!$AF88*100</f>
        <v>0</v>
      </c>
      <c r="AE88" s="696">
        <f>'Data (Layer 1)'!AE88/'Data (Layer 1)'!$AF88*100</f>
        <v>9.9018733273862622</v>
      </c>
      <c r="AF88" s="655">
        <f>'Data (Layer 1)'!AF88/'Data (Layer 1)'!$AF88*100</f>
        <v>100</v>
      </c>
      <c r="AH88" s="43"/>
      <c r="AI88" s="43"/>
      <c r="AJ88" s="43"/>
      <c r="AK88" s="43"/>
      <c r="AL88" s="43"/>
      <c r="AM88" s="43"/>
    </row>
    <row r="89" spans="1:39" x14ac:dyDescent="0.2">
      <c r="A89" s="132" t="s">
        <v>58</v>
      </c>
      <c r="B89" s="372"/>
      <c r="C89" s="371" t="s">
        <v>179</v>
      </c>
      <c r="D89" s="446">
        <f>'Data (Layer 1)'!D89/'Data (Layer 1)'!$AF$12*100</f>
        <v>4.3264009968027893E-4</v>
      </c>
      <c r="E89" s="425">
        <f>'Data (Layer 1)'!E89/'Data (Layer 1)'!$AF$12*100</f>
        <v>2.855424657889841E-2</v>
      </c>
      <c r="F89" s="425">
        <f>'Data (Layer 1)'!F89/'Data (Layer 1)'!$AF$12*100</f>
        <v>1.1737525904325969</v>
      </c>
      <c r="G89" s="447">
        <f>'Data (Layer 1)'!G89/'Data (Layer 1)'!$AF$12*100</f>
        <v>0</v>
      </c>
      <c r="H89" s="448">
        <f>'Data (Layer 1)'!H89/'Data (Layer 1)'!$AF$12*100</f>
        <v>0</v>
      </c>
      <c r="I89" s="449">
        <f>'Data (Layer 1)'!I89/'Data (Layer 1)'!$AF$12*100</f>
        <v>0.20636932754749307</v>
      </c>
      <c r="J89" s="449">
        <f>'Data (Layer 1)'!J89/'Data (Layer 1)'!$AF$12*100</f>
        <v>0</v>
      </c>
      <c r="K89" s="449">
        <f>'Data (Layer 1)'!K89/'Data (Layer 1)'!$AF$12*100</f>
        <v>0</v>
      </c>
      <c r="L89" s="449">
        <f>'Data (Layer 1)'!L89/'Data (Layer 1)'!$AF$12*100</f>
        <v>0</v>
      </c>
      <c r="M89" s="450">
        <f>'Data (Layer 1)'!M89/'Data (Layer 1)'!$AF$12*100</f>
        <v>4.0668169369946224E-2</v>
      </c>
      <c r="N89" s="425">
        <f>'Data (Layer 1)'!N89/'Data (Layer 1)'!$AF$12*100</f>
        <v>0.24703749691743931</v>
      </c>
      <c r="O89" s="425">
        <f>'Data (Layer 1)'!O89/'Data (Layer 1)'!$AF$12*100</f>
        <v>6.0569613955239056E-2</v>
      </c>
      <c r="P89" s="426">
        <f>'Data (Layer 1)'!P89/'Data (Layer 1)'!$AF$12*100</f>
        <v>1.5103465879838538</v>
      </c>
      <c r="Q89" s="451">
        <f>'Data (Layer 1)'!Q89/'Data (Layer 1)'!$AF$12*100</f>
        <v>6.1434894154599615E-2</v>
      </c>
      <c r="R89" s="452">
        <f>'Data (Layer 1)'!R89/'Data (Layer 1)'!$AF$12*100</f>
        <v>-3.0284806977619529E-3</v>
      </c>
      <c r="S89" s="452">
        <f>'Data (Layer 1)'!S89/'Data (Layer 1)'!$AF$12*100</f>
        <v>-7.7875217942450217E-3</v>
      </c>
      <c r="T89" s="453">
        <f>'Data (Layer 1)'!T89/'Data (Layer 1)'!$AF$12*100</f>
        <v>-1.7738244086891435E-2</v>
      </c>
      <c r="U89" s="698">
        <f>'Data (Layer 1)'!U89/'Data (Layer 1)'!$AF$12*100</f>
        <v>-2.855424657889841E-2</v>
      </c>
      <c r="V89" s="452">
        <f>'Data (Layer 1)'!V89/'Data (Layer 1)'!$AF$12*100</f>
        <v>0</v>
      </c>
      <c r="W89" s="449">
        <f>'Data (Layer 1)'!W89/'Data (Layer 1)'!$AF$12*100</f>
        <v>0</v>
      </c>
      <c r="X89" s="449">
        <f>'Data (Layer 1)'!X89/'Data (Layer 1)'!$AF$12*100</f>
        <v>0</v>
      </c>
      <c r="Y89" s="449">
        <f>'Data (Layer 1)'!Y89/'Data (Layer 1)'!$AF$12*100</f>
        <v>0</v>
      </c>
      <c r="Z89" s="449">
        <f>'Data (Layer 1)'!Z89/'Data (Layer 1)'!$AF$12*100</f>
        <v>0</v>
      </c>
      <c r="AA89" s="449">
        <f>'Data (Layer 1)'!AA89/'Data (Layer 1)'!$AF$12*100</f>
        <v>1.687296388753088E-2</v>
      </c>
      <c r="AB89" s="453">
        <f>'Data (Layer 1)'!AB89/'Data (Layer 1)'!$AF$12*100</f>
        <v>-0.27213062269889549</v>
      </c>
      <c r="AC89" s="425">
        <f>'Data (Layer 1)'!AC89/'Data (Layer 1)'!$AF$12*100</f>
        <v>-0.25525765881136459</v>
      </c>
      <c r="AD89" s="425">
        <f>'Data (Layer 1)'!AD89/'Data (Layer 1)'!$AF$12*100</f>
        <v>0</v>
      </c>
      <c r="AE89" s="699">
        <f>'Data (Layer 1)'!AE89/'Data (Layer 1)'!$AF$12*100</f>
        <v>-0.22237701123566339</v>
      </c>
      <c r="AF89" s="656">
        <f>'Data (Layer 1)'!AF89/'Data (Layer 1)'!$AF$12*100</f>
        <v>1.2879695767481905</v>
      </c>
      <c r="AH89" s="43"/>
      <c r="AI89" s="43"/>
      <c r="AJ89" s="43"/>
      <c r="AK89" s="43"/>
      <c r="AL89" s="43"/>
      <c r="AM89" s="43"/>
    </row>
    <row r="90" spans="1:39" x14ac:dyDescent="0.2">
      <c r="A90" s="96" t="s">
        <v>0</v>
      </c>
      <c r="B90" s="372" t="s">
        <v>98</v>
      </c>
      <c r="C90" s="371" t="s">
        <v>99</v>
      </c>
      <c r="D90" s="677"/>
      <c r="E90" s="678"/>
      <c r="F90" s="678"/>
      <c r="G90" s="679"/>
      <c r="H90" s="680"/>
      <c r="I90" s="681"/>
      <c r="J90" s="681"/>
      <c r="K90" s="681"/>
      <c r="L90" s="682"/>
      <c r="M90" s="683"/>
      <c r="N90" s="678"/>
      <c r="O90" s="678"/>
      <c r="P90" s="684"/>
      <c r="Q90" s="697"/>
      <c r="R90" s="694"/>
      <c r="S90" s="694"/>
      <c r="T90" s="695"/>
      <c r="U90" s="678"/>
      <c r="V90" s="694"/>
      <c r="W90" s="681"/>
      <c r="X90" s="681"/>
      <c r="Y90" s="681"/>
      <c r="Z90" s="681"/>
      <c r="AA90" s="681"/>
      <c r="AB90" s="695"/>
      <c r="AC90" s="678"/>
      <c r="AD90" s="678"/>
      <c r="AE90" s="696"/>
      <c r="AF90" s="655"/>
      <c r="AH90" s="43"/>
      <c r="AI90" s="43"/>
      <c r="AJ90" s="43"/>
      <c r="AK90" s="43"/>
      <c r="AL90" s="43"/>
      <c r="AM90" s="43"/>
    </row>
    <row r="91" spans="1:39" x14ac:dyDescent="0.2">
      <c r="A91" s="132" t="s">
        <v>56</v>
      </c>
      <c r="B91" s="372"/>
      <c r="C91" s="371" t="s">
        <v>216</v>
      </c>
      <c r="D91" s="677">
        <f>'Data (Layer 1)'!D91/'Data (Layer 1)'!$AF91*100</f>
        <v>0</v>
      </c>
      <c r="E91" s="678">
        <f>'Data (Layer 1)'!E91/'Data (Layer 1)'!$AF91*100</f>
        <v>26.873569794050344</v>
      </c>
      <c r="F91" s="678">
        <f>'Data (Layer 1)'!F91/'Data (Layer 1)'!$AF91*100</f>
        <v>49.513729977116704</v>
      </c>
      <c r="G91" s="679">
        <f>'Data (Layer 1)'!G91/'Data (Layer 1)'!$AF91*100</f>
        <v>0</v>
      </c>
      <c r="H91" s="680">
        <f>'Data (Layer 1)'!H91/'Data (Layer 1)'!$AF91*100</f>
        <v>0</v>
      </c>
      <c r="I91" s="681">
        <f>'Data (Layer 1)'!I91/'Data (Layer 1)'!$AF91*100</f>
        <v>3.2322654462242562</v>
      </c>
      <c r="J91" s="681">
        <f>'Data (Layer 1)'!J91/'Data (Layer 1)'!$AF91*100</f>
        <v>0</v>
      </c>
      <c r="K91" s="681">
        <f>'Data (Layer 1)'!K91/'Data (Layer 1)'!$AF91*100</f>
        <v>0</v>
      </c>
      <c r="L91" s="681">
        <f>'Data (Layer 1)'!L91/'Data (Layer 1)'!$AF91*100</f>
        <v>0</v>
      </c>
      <c r="M91" s="683">
        <f>'Data (Layer 1)'!M91/'Data (Layer 1)'!$AF91*100</f>
        <v>2.0308924485125859</v>
      </c>
      <c r="N91" s="678">
        <f>'Data (Layer 1)'!N91/'Data (Layer 1)'!$AF91*100</f>
        <v>5.2631578947368416</v>
      </c>
      <c r="O91" s="678">
        <f>'Data (Layer 1)'!O91/'Data (Layer 1)'!$AF91*100</f>
        <v>8.4525171624713948</v>
      </c>
      <c r="P91" s="684">
        <f>'Data (Layer 1)'!P91/'Data (Layer 1)'!$AF91*100</f>
        <v>90.102974828375281</v>
      </c>
      <c r="Q91" s="697">
        <f>'Data (Layer 1)'!Q91/'Data (Layer 1)'!$AF91*100</f>
        <v>0.91533180778032042</v>
      </c>
      <c r="R91" s="694">
        <f>'Data (Layer 1)'!R91/'Data (Layer 1)'!$AF91*100</f>
        <v>0.17162471395881007</v>
      </c>
      <c r="S91" s="694">
        <f>'Data (Layer 1)'!S91/'Data (Layer 1)'!$AF91*100</f>
        <v>0</v>
      </c>
      <c r="T91" s="695">
        <f>'Data (Layer 1)'!T91/'Data (Layer 1)'!$AF91*100</f>
        <v>0.28604118993135008</v>
      </c>
      <c r="U91" s="678">
        <f>'Data (Layer 1)'!U91/'Data (Layer 1)'!$AF91*100</f>
        <v>0.45766590389016021</v>
      </c>
      <c r="V91" s="694">
        <f>'Data (Layer 1)'!V91/'Data (Layer 1)'!$AF91*100</f>
        <v>0</v>
      </c>
      <c r="W91" s="681">
        <f>'Data (Layer 1)'!W91/'Data (Layer 1)'!$AF91*100</f>
        <v>2.402745995423341</v>
      </c>
      <c r="X91" s="681">
        <f>'Data (Layer 1)'!X91/'Data (Layer 1)'!$AF91*100</f>
        <v>0</v>
      </c>
      <c r="Y91" s="681">
        <f>'Data (Layer 1)'!Y91/'Data (Layer 1)'!$AF91*100</f>
        <v>0</v>
      </c>
      <c r="Z91" s="681">
        <f>'Data (Layer 1)'!Z91/'Data (Layer 1)'!$AF91*100</f>
        <v>0</v>
      </c>
      <c r="AA91" s="681">
        <f>'Data (Layer 1)'!AA91/'Data (Layer 1)'!$AF91*100</f>
        <v>2.0165903890160184</v>
      </c>
      <c r="AB91" s="695">
        <f>'Data (Layer 1)'!AB91/'Data (Layer 1)'!$AF91*100</f>
        <v>4.1046910755148742</v>
      </c>
      <c r="AC91" s="678">
        <f>'Data (Layer 1)'!AC91/'Data (Layer 1)'!$AF91*100</f>
        <v>8.5240274599542332</v>
      </c>
      <c r="AD91" s="678">
        <f>'Data (Layer 1)'!AD91/'Data (Layer 1)'!$AF91*100</f>
        <v>0</v>
      </c>
      <c r="AE91" s="696">
        <f>'Data (Layer 1)'!AE91/'Data (Layer 1)'!$AF91*100</f>
        <v>9.8970251716247137</v>
      </c>
      <c r="AF91" s="655">
        <f>'Data (Layer 1)'!AF91/'Data (Layer 1)'!$AF91*100</f>
        <v>100</v>
      </c>
      <c r="AH91" s="43"/>
      <c r="AI91" s="43"/>
      <c r="AJ91" s="43"/>
      <c r="AK91" s="43"/>
      <c r="AL91" s="43"/>
      <c r="AM91" s="43"/>
    </row>
    <row r="92" spans="1:39" x14ac:dyDescent="0.2">
      <c r="A92" s="132" t="s">
        <v>57</v>
      </c>
      <c r="B92" s="372"/>
      <c r="C92" s="371" t="s">
        <v>217</v>
      </c>
      <c r="D92" s="677">
        <f>'Data (Layer 1)'!D92/'Data (Layer 1)'!$AF92*100</f>
        <v>-2.02608936996947</v>
      </c>
      <c r="E92" s="678">
        <f>'Data (Layer 1)'!E92/'Data (Layer 1)'!$AF92*100</f>
        <v>53.871773522064949</v>
      </c>
      <c r="F92" s="678">
        <f>'Data (Layer 1)'!F92/'Data (Layer 1)'!$AF92*100</f>
        <v>32.1676380793783</v>
      </c>
      <c r="G92" s="679">
        <f>'Data (Layer 1)'!G92/'Data (Layer 1)'!$AF92*100</f>
        <v>0</v>
      </c>
      <c r="H92" s="680">
        <f>'Data (Layer 1)'!H92/'Data (Layer 1)'!$AF92*100</f>
        <v>0</v>
      </c>
      <c r="I92" s="681">
        <f>'Data (Layer 1)'!I92/'Data (Layer 1)'!$AF92*100</f>
        <v>0</v>
      </c>
      <c r="J92" s="681">
        <f>'Data (Layer 1)'!J92/'Data (Layer 1)'!$AF92*100</f>
        <v>0</v>
      </c>
      <c r="K92" s="681">
        <f>'Data (Layer 1)'!K92/'Data (Layer 1)'!$AF92*100</f>
        <v>0</v>
      </c>
      <c r="L92" s="681">
        <f>'Data (Layer 1)'!L92/'Data (Layer 1)'!$AF92*100</f>
        <v>0</v>
      </c>
      <c r="M92" s="683">
        <f>'Data (Layer 1)'!M92/'Data (Layer 1)'!$AF92*100</f>
        <v>0</v>
      </c>
      <c r="N92" s="678">
        <f>'Data (Layer 1)'!N92/'Data (Layer 1)'!$AF92*100</f>
        <v>0</v>
      </c>
      <c r="O92" s="678">
        <f>'Data (Layer 1)'!O92/'Data (Layer 1)'!$AF92*100</f>
        <v>11.795725784068832</v>
      </c>
      <c r="P92" s="684">
        <f>'Data (Layer 1)'!P92/'Data (Layer 1)'!$AF92*100</f>
        <v>95.809048015542615</v>
      </c>
      <c r="Q92" s="697">
        <f>'Data (Layer 1)'!Q92/'Data (Layer 1)'!$AF92*100</f>
        <v>2.8587288370802111</v>
      </c>
      <c r="R92" s="694">
        <f>'Data (Layer 1)'!R92/'Data (Layer 1)'!$AF92*100</f>
        <v>0.36081043574798777</v>
      </c>
      <c r="S92" s="694">
        <f>'Data (Layer 1)'!S92/'Data (Layer 1)'!$AF92*100</f>
        <v>0.77713016930335832</v>
      </c>
      <c r="T92" s="695">
        <f>'Data (Layer 1)'!T92/'Data (Layer 1)'!$AF92*100</f>
        <v>-2.7754648903691372E-2</v>
      </c>
      <c r="U92" s="678">
        <f>'Data (Layer 1)'!U92/'Data (Layer 1)'!$AF92*100</f>
        <v>1.1101859561476548</v>
      </c>
      <c r="V92" s="694">
        <f>'Data (Layer 1)'!V92/'Data (Layer 1)'!$AF92*100</f>
        <v>0</v>
      </c>
      <c r="W92" s="681">
        <f>'Data (Layer 1)'!W92/'Data (Layer 1)'!$AF92*100</f>
        <v>1.3877324451845685</v>
      </c>
      <c r="X92" s="681">
        <f>'Data (Layer 1)'!X92/'Data (Layer 1)'!$AF92*100</f>
        <v>0</v>
      </c>
      <c r="Y92" s="681">
        <f>'Data (Layer 1)'!Y92/'Data (Layer 1)'!$AF92*100</f>
        <v>0</v>
      </c>
      <c r="Z92" s="681">
        <f>'Data (Layer 1)'!Z92/'Data (Layer 1)'!$AF92*100</f>
        <v>0</v>
      </c>
      <c r="AA92" s="681">
        <f>'Data (Layer 1)'!AA92/'Data (Layer 1)'!$AF92*100</f>
        <v>0</v>
      </c>
      <c r="AB92" s="695">
        <f>'Data (Layer 1)'!AB92/'Data (Layer 1)'!$AF92*100</f>
        <v>-1.1656952539550374</v>
      </c>
      <c r="AC92" s="678">
        <f>'Data (Layer 1)'!AC92/'Data (Layer 1)'!$AF92*100</f>
        <v>0.22203719122953097</v>
      </c>
      <c r="AD92" s="678">
        <f>'Data (Layer 1)'!AD92/'Data (Layer 1)'!$AF92*100</f>
        <v>0</v>
      </c>
      <c r="AE92" s="696">
        <f>'Data (Layer 1)'!AE92/'Data (Layer 1)'!$AF92*100</f>
        <v>4.1909519844573966</v>
      </c>
      <c r="AF92" s="655">
        <f>'Data (Layer 1)'!AF92/'Data (Layer 1)'!$AF92*100</f>
        <v>100</v>
      </c>
      <c r="AH92" s="43"/>
      <c r="AI92" s="43"/>
      <c r="AJ92" s="43"/>
      <c r="AK92" s="43"/>
      <c r="AL92" s="43"/>
      <c r="AM92" s="43"/>
    </row>
    <row r="93" spans="1:39" x14ac:dyDescent="0.2">
      <c r="A93" s="132" t="s">
        <v>58</v>
      </c>
      <c r="B93" s="372"/>
      <c r="C93" s="371" t="s">
        <v>179</v>
      </c>
      <c r="D93" s="446">
        <f>'Data (Layer 1)'!D93/'Data (Layer 1)'!$AF$12*100</f>
        <v>3.1582727276660366E-2</v>
      </c>
      <c r="E93" s="425">
        <f>'Data (Layer 1)'!E93/'Data (Layer 1)'!$AF$12*100</f>
        <v>-2.6823686180177293E-2</v>
      </c>
      <c r="F93" s="425">
        <f>'Data (Layer 1)'!F93/'Data (Layer 1)'!$AF$12*100</f>
        <v>0.99637014956368253</v>
      </c>
      <c r="G93" s="447">
        <f>'Data (Layer 1)'!G93/'Data (Layer 1)'!$AF$12*100</f>
        <v>0</v>
      </c>
      <c r="H93" s="448">
        <f>'Data (Layer 1)'!H93/'Data (Layer 1)'!$AF$12*100</f>
        <v>0</v>
      </c>
      <c r="I93" s="449">
        <f>'Data (Layer 1)'!I93/'Data (Layer 1)'!$AF$12*100</f>
        <v>9.7776662527743044E-2</v>
      </c>
      <c r="J93" s="449">
        <f>'Data (Layer 1)'!J93/'Data (Layer 1)'!$AF$12*100</f>
        <v>0</v>
      </c>
      <c r="K93" s="449">
        <f>'Data (Layer 1)'!K93/'Data (Layer 1)'!$AF$12*100</f>
        <v>0</v>
      </c>
      <c r="L93" s="449">
        <f>'Data (Layer 1)'!L93/'Data (Layer 1)'!$AF$12*100</f>
        <v>0</v>
      </c>
      <c r="M93" s="450">
        <f>'Data (Layer 1)'!M93/'Data (Layer 1)'!$AF$12*100</f>
        <v>6.1434894154599615E-2</v>
      </c>
      <c r="N93" s="425">
        <f>'Data (Layer 1)'!N93/'Data (Layer 1)'!$AF$12*100</f>
        <v>0.15921155668234266</v>
      </c>
      <c r="O93" s="425">
        <f>'Data (Layer 1)'!O93/'Data (Layer 1)'!$AF$12*100</f>
        <v>7.1818256546926307E-2</v>
      </c>
      <c r="P93" s="426">
        <f>'Data (Layer 1)'!P93/'Data (Layer 1)'!$AF$12*100</f>
        <v>1.2321590038894346</v>
      </c>
      <c r="Q93" s="451">
        <f>'Data (Layer 1)'!Q93/'Data (Layer 1)'!$AF$12*100</f>
        <v>-1.687296388753088E-2</v>
      </c>
      <c r="R93" s="452">
        <f>'Data (Layer 1)'!R93/'Data (Layer 1)'!$AF$12*100</f>
        <v>-4.3264009968027893E-4</v>
      </c>
      <c r="S93" s="452">
        <f>'Data (Layer 1)'!S93/'Data (Layer 1)'!$AF$12*100</f>
        <v>-1.2113922791047812E-2</v>
      </c>
      <c r="T93" s="453">
        <f>'Data (Layer 1)'!T93/'Data (Layer 1)'!$AF$12*100</f>
        <v>9.0854420932858573E-3</v>
      </c>
      <c r="U93" s="698">
        <f>'Data (Layer 1)'!U93/'Data (Layer 1)'!$AF$12*100</f>
        <v>-3.4611207974422314E-3</v>
      </c>
      <c r="V93" s="452">
        <f>'Data (Layer 1)'!V93/'Data (Layer 1)'!$AF$12*100</f>
        <v>0</v>
      </c>
      <c r="W93" s="449">
        <f>'Data (Layer 1)'!W93/'Data (Layer 1)'!$AF$12*100</f>
        <v>5.1051531762272916E-2</v>
      </c>
      <c r="X93" s="449">
        <f>'Data (Layer 1)'!X93/'Data (Layer 1)'!$AF$12*100</f>
        <v>0</v>
      </c>
      <c r="Y93" s="449">
        <f>'Data (Layer 1)'!Y93/'Data (Layer 1)'!$AF$12*100</f>
        <v>0</v>
      </c>
      <c r="Z93" s="449">
        <f>'Data (Layer 1)'!Z93/'Data (Layer 1)'!$AF$12*100</f>
        <v>0</v>
      </c>
      <c r="AA93" s="449">
        <f>'Data (Layer 1)'!AA93/'Data (Layer 1)'!$AF$12*100</f>
        <v>6.1002254054919332E-2</v>
      </c>
      <c r="AB93" s="453">
        <f>'Data (Layer 1)'!AB93/'Data (Layer 1)'!$AF$12*100</f>
        <v>0.14233859279481179</v>
      </c>
      <c r="AC93" s="425">
        <f>'Data (Layer 1)'!AC93/'Data (Layer 1)'!$AF$12*100</f>
        <v>0.25439237861200403</v>
      </c>
      <c r="AD93" s="425">
        <f>'Data (Layer 1)'!AD93/'Data (Layer 1)'!$AF$12*100</f>
        <v>0</v>
      </c>
      <c r="AE93" s="699">
        <f>'Data (Layer 1)'!AE93/'Data (Layer 1)'!$AF$12*100</f>
        <v>0.2340582939270309</v>
      </c>
      <c r="AF93" s="656">
        <f>'Data (Layer 1)'!AF93/'Data (Layer 1)'!$AF$12*100</f>
        <v>1.4662172978164654</v>
      </c>
      <c r="AH93" s="43"/>
      <c r="AI93" s="43"/>
      <c r="AJ93" s="43"/>
      <c r="AK93" s="43"/>
      <c r="AL93" s="43"/>
      <c r="AM93" s="43"/>
    </row>
    <row r="94" spans="1:39" x14ac:dyDescent="0.2">
      <c r="A94" s="96" t="s">
        <v>0</v>
      </c>
      <c r="B94" s="372" t="s">
        <v>100</v>
      </c>
      <c r="C94" s="371" t="s">
        <v>101</v>
      </c>
      <c r="D94" s="677"/>
      <c r="E94" s="678"/>
      <c r="F94" s="678"/>
      <c r="G94" s="679"/>
      <c r="H94" s="680"/>
      <c r="I94" s="681"/>
      <c r="J94" s="681"/>
      <c r="K94" s="681"/>
      <c r="L94" s="682"/>
      <c r="M94" s="683"/>
      <c r="N94" s="678"/>
      <c r="O94" s="678"/>
      <c r="P94" s="684"/>
      <c r="Q94" s="697"/>
      <c r="R94" s="694"/>
      <c r="S94" s="694"/>
      <c r="T94" s="695"/>
      <c r="U94" s="678"/>
      <c r="V94" s="694"/>
      <c r="W94" s="681"/>
      <c r="X94" s="681"/>
      <c r="Y94" s="681"/>
      <c r="Z94" s="681"/>
      <c r="AA94" s="681"/>
      <c r="AB94" s="695"/>
      <c r="AC94" s="678"/>
      <c r="AD94" s="678"/>
      <c r="AE94" s="696"/>
      <c r="AF94" s="655"/>
      <c r="AH94" s="43"/>
      <c r="AI94" s="43"/>
      <c r="AJ94" s="43"/>
      <c r="AK94" s="43"/>
      <c r="AL94" s="43"/>
      <c r="AM94" s="43"/>
    </row>
    <row r="95" spans="1:39" x14ac:dyDescent="0.2">
      <c r="A95" s="132" t="s">
        <v>56</v>
      </c>
      <c r="B95" s="117"/>
      <c r="C95" s="371" t="s">
        <v>218</v>
      </c>
      <c r="D95" s="677">
        <f>'Data (Layer 1)'!D95/'Data (Layer 1)'!$AF95*100</f>
        <v>0</v>
      </c>
      <c r="E95" s="678">
        <f>'Data (Layer 1)'!E95/'Data (Layer 1)'!$AF95*100</f>
        <v>0</v>
      </c>
      <c r="F95" s="678">
        <f>'Data (Layer 1)'!F95/'Data (Layer 1)'!$AF95*100</f>
        <v>25.835866261398177</v>
      </c>
      <c r="G95" s="679">
        <f>'Data (Layer 1)'!G95/'Data (Layer 1)'!$AF95*100</f>
        <v>0</v>
      </c>
      <c r="H95" s="680">
        <f>'Data (Layer 1)'!H95/'Data (Layer 1)'!$AF95*100</f>
        <v>0</v>
      </c>
      <c r="I95" s="681">
        <f>'Data (Layer 1)'!I95/'Data (Layer 1)'!$AF95*100</f>
        <v>0</v>
      </c>
      <c r="J95" s="681">
        <f>'Data (Layer 1)'!J95/'Data (Layer 1)'!$AF95*100</f>
        <v>0</v>
      </c>
      <c r="K95" s="681">
        <f>'Data (Layer 1)'!K95/'Data (Layer 1)'!$AF95*100</f>
        <v>0</v>
      </c>
      <c r="L95" s="681">
        <f>'Data (Layer 1)'!L95/'Data (Layer 1)'!$AF95*100</f>
        <v>0</v>
      </c>
      <c r="M95" s="683">
        <f>'Data (Layer 1)'!M95/'Data (Layer 1)'!$AF95*100</f>
        <v>0</v>
      </c>
      <c r="N95" s="678">
        <f>'Data (Layer 1)'!N95/'Data (Layer 1)'!$AF95*100</f>
        <v>0</v>
      </c>
      <c r="O95" s="678">
        <f>'Data (Layer 1)'!O95/'Data (Layer 1)'!$AF95*100</f>
        <v>0</v>
      </c>
      <c r="P95" s="684">
        <f>'Data (Layer 1)'!P95/'Data (Layer 1)'!$AF95*100</f>
        <v>25.835866261398177</v>
      </c>
      <c r="Q95" s="697">
        <f>'Data (Layer 1)'!Q95/'Data (Layer 1)'!$AF95*100</f>
        <v>-4.86322188449848</v>
      </c>
      <c r="R95" s="694">
        <f>'Data (Layer 1)'!R95/'Data (Layer 1)'!$AF95*100</f>
        <v>0</v>
      </c>
      <c r="S95" s="694">
        <f>'Data (Layer 1)'!S95/'Data (Layer 1)'!$AF95*100</f>
        <v>0</v>
      </c>
      <c r="T95" s="695">
        <f>'Data (Layer 1)'!T95/'Data (Layer 1)'!$AF95*100</f>
        <v>49.240121580547111</v>
      </c>
      <c r="U95" s="678">
        <f>'Data (Layer 1)'!U95/'Data (Layer 1)'!$AF95*100</f>
        <v>49.240121580547111</v>
      </c>
      <c r="V95" s="694">
        <f>'Data (Layer 1)'!V95/'Data (Layer 1)'!$AF95*100</f>
        <v>0</v>
      </c>
      <c r="W95" s="681">
        <f>'Data (Layer 1)'!W95/'Data (Layer 1)'!$AF95*100</f>
        <v>28.875379939209729</v>
      </c>
      <c r="X95" s="681">
        <f>'Data (Layer 1)'!X95/'Data (Layer 1)'!$AF95*100</f>
        <v>0</v>
      </c>
      <c r="Y95" s="681">
        <f>'Data (Layer 1)'!Y95/'Data (Layer 1)'!$AF95*100</f>
        <v>0</v>
      </c>
      <c r="Z95" s="681">
        <f>'Data (Layer 1)'!Z95/'Data (Layer 1)'!$AF95*100</f>
        <v>0</v>
      </c>
      <c r="AA95" s="681">
        <f>'Data (Layer 1)'!AA95/'Data (Layer 1)'!$AF95*100</f>
        <v>0.91185410334346495</v>
      </c>
      <c r="AB95" s="695">
        <f>'Data (Layer 1)'!AB95/'Data (Layer 1)'!$AF95*100</f>
        <v>0</v>
      </c>
      <c r="AC95" s="678">
        <f>'Data (Layer 1)'!AC95/'Data (Layer 1)'!$AF95*100</f>
        <v>29.787234042553191</v>
      </c>
      <c r="AD95" s="678">
        <f>'Data (Layer 1)'!AD95/'Data (Layer 1)'!$AF95*100</f>
        <v>0</v>
      </c>
      <c r="AE95" s="696">
        <f>'Data (Layer 1)'!AE95/'Data (Layer 1)'!$AF95*100</f>
        <v>74.164133738601819</v>
      </c>
      <c r="AF95" s="655">
        <f>'Data (Layer 1)'!AF95/'Data (Layer 1)'!$AF95*100</f>
        <v>100</v>
      </c>
      <c r="AH95" s="43"/>
      <c r="AI95" s="43"/>
      <c r="AJ95" s="43"/>
      <c r="AK95" s="43"/>
      <c r="AL95" s="43"/>
      <c r="AM95" s="43"/>
    </row>
    <row r="96" spans="1:39" x14ac:dyDescent="0.2">
      <c r="A96" s="132" t="s">
        <v>57</v>
      </c>
      <c r="B96" s="117"/>
      <c r="C96" s="371" t="s">
        <v>219</v>
      </c>
      <c r="D96" s="677">
        <f>'Data (Layer 1)'!D96/'Data (Layer 1)'!$AF96*100</f>
        <v>0</v>
      </c>
      <c r="E96" s="678">
        <f>'Data (Layer 1)'!E96/'Data (Layer 1)'!$AF96*100</f>
        <v>0</v>
      </c>
      <c r="F96" s="678">
        <f>'Data (Layer 1)'!F96/'Data (Layer 1)'!$AF96*100</f>
        <v>0</v>
      </c>
      <c r="G96" s="679">
        <f>'Data (Layer 1)'!G96/'Data (Layer 1)'!$AF96*100</f>
        <v>0</v>
      </c>
      <c r="H96" s="680">
        <f>'Data (Layer 1)'!H96/'Data (Layer 1)'!$AF96*100</f>
        <v>0</v>
      </c>
      <c r="I96" s="681">
        <f>'Data (Layer 1)'!I96/'Data (Layer 1)'!$AF96*100</f>
        <v>0</v>
      </c>
      <c r="J96" s="681">
        <f>'Data (Layer 1)'!J96/'Data (Layer 1)'!$AF96*100</f>
        <v>0</v>
      </c>
      <c r="K96" s="681">
        <f>'Data (Layer 1)'!K96/'Data (Layer 1)'!$AF96*100</f>
        <v>0</v>
      </c>
      <c r="L96" s="681">
        <f>'Data (Layer 1)'!L96/'Data (Layer 1)'!$AF96*100</f>
        <v>0</v>
      </c>
      <c r="M96" s="683">
        <f>'Data (Layer 1)'!M96/'Data (Layer 1)'!$AF96*100</f>
        <v>0</v>
      </c>
      <c r="N96" s="678">
        <f>'Data (Layer 1)'!N96/'Data (Layer 1)'!$AF96*100</f>
        <v>0</v>
      </c>
      <c r="O96" s="678">
        <f>'Data (Layer 1)'!O96/'Data (Layer 1)'!$AF96*100</f>
        <v>0</v>
      </c>
      <c r="P96" s="684">
        <f>'Data (Layer 1)'!P96/'Data (Layer 1)'!$AF96*100</f>
        <v>0</v>
      </c>
      <c r="Q96" s="697">
        <f>'Data (Layer 1)'!Q96/'Data (Layer 1)'!$AF96*100</f>
        <v>-16.666666666666664</v>
      </c>
      <c r="R96" s="694">
        <f>'Data (Layer 1)'!R96/'Data (Layer 1)'!$AF96*100</f>
        <v>0</v>
      </c>
      <c r="S96" s="694">
        <f>'Data (Layer 1)'!S96/'Data (Layer 1)'!$AF96*100</f>
        <v>0</v>
      </c>
      <c r="T96" s="695">
        <f>'Data (Layer 1)'!T96/'Data (Layer 1)'!$AF96*100</f>
        <v>0</v>
      </c>
      <c r="U96" s="678">
        <f>'Data (Layer 1)'!U96/'Data (Layer 1)'!$AF96*100</f>
        <v>0</v>
      </c>
      <c r="V96" s="694">
        <f>'Data (Layer 1)'!V96/'Data (Layer 1)'!$AF96*100</f>
        <v>0</v>
      </c>
      <c r="W96" s="681">
        <f>'Data (Layer 1)'!W96/'Data (Layer 1)'!$AF96*100</f>
        <v>116.66666666666667</v>
      </c>
      <c r="X96" s="681">
        <f>'Data (Layer 1)'!X96/'Data (Layer 1)'!$AF96*100</f>
        <v>0</v>
      </c>
      <c r="Y96" s="681">
        <f>'Data (Layer 1)'!Y96/'Data (Layer 1)'!$AF96*100</f>
        <v>0</v>
      </c>
      <c r="Z96" s="681">
        <f>'Data (Layer 1)'!Z96/'Data (Layer 1)'!$AF96*100</f>
        <v>0</v>
      </c>
      <c r="AA96" s="681">
        <f>'Data (Layer 1)'!AA96/'Data (Layer 1)'!$AF96*100</f>
        <v>0</v>
      </c>
      <c r="AB96" s="695">
        <f>'Data (Layer 1)'!AB96/'Data (Layer 1)'!$AF96*100</f>
        <v>0</v>
      </c>
      <c r="AC96" s="678">
        <f>'Data (Layer 1)'!AC96/'Data (Layer 1)'!$AF96*100</f>
        <v>116.66666666666667</v>
      </c>
      <c r="AD96" s="678">
        <f>'Data (Layer 1)'!AD96/'Data (Layer 1)'!$AF96*100</f>
        <v>0</v>
      </c>
      <c r="AE96" s="696">
        <f>'Data (Layer 1)'!AE96/'Data (Layer 1)'!$AF96*100</f>
        <v>100</v>
      </c>
      <c r="AF96" s="655">
        <f>'Data (Layer 1)'!AF96/'Data (Layer 1)'!$AF96*100</f>
        <v>100</v>
      </c>
      <c r="AH96" s="43"/>
      <c r="AI96" s="43"/>
      <c r="AJ96" s="43"/>
      <c r="AK96" s="43"/>
      <c r="AL96" s="43"/>
      <c r="AM96" s="43"/>
    </row>
    <row r="97" spans="1:39" x14ac:dyDescent="0.2">
      <c r="A97" s="132" t="s">
        <v>58</v>
      </c>
      <c r="B97" s="117"/>
      <c r="C97" s="371" t="s">
        <v>179</v>
      </c>
      <c r="D97" s="446">
        <f>'Data (Layer 1)'!D97/'Data (Layer 1)'!$AF$12*100</f>
        <v>0</v>
      </c>
      <c r="E97" s="425">
        <f>'Data (Layer 1)'!E97/'Data (Layer 1)'!$AF$12*100</f>
        <v>0</v>
      </c>
      <c r="F97" s="425">
        <f>'Data (Layer 1)'!F97/'Data (Layer 1)'!$AF$12*100</f>
        <v>3.6774408472823712E-2</v>
      </c>
      <c r="G97" s="447">
        <f>'Data (Layer 1)'!G97/'Data (Layer 1)'!$AF$12*100</f>
        <v>0</v>
      </c>
      <c r="H97" s="448">
        <f>'Data (Layer 1)'!H97/'Data (Layer 1)'!$AF$12*100</f>
        <v>0</v>
      </c>
      <c r="I97" s="449">
        <f>'Data (Layer 1)'!I97/'Data (Layer 1)'!$AF$12*100</f>
        <v>0</v>
      </c>
      <c r="J97" s="449">
        <f>'Data (Layer 1)'!J97/'Data (Layer 1)'!$AF$12*100</f>
        <v>0</v>
      </c>
      <c r="K97" s="449">
        <f>'Data (Layer 1)'!K97/'Data (Layer 1)'!$AF$12*100</f>
        <v>0</v>
      </c>
      <c r="L97" s="449">
        <f>'Data (Layer 1)'!L97/'Data (Layer 1)'!$AF$12*100</f>
        <v>0</v>
      </c>
      <c r="M97" s="450">
        <f>'Data (Layer 1)'!M97/'Data (Layer 1)'!$AF$12*100</f>
        <v>0</v>
      </c>
      <c r="N97" s="425">
        <f>'Data (Layer 1)'!N97/'Data (Layer 1)'!$AF$12*100</f>
        <v>0</v>
      </c>
      <c r="O97" s="425">
        <f>'Data (Layer 1)'!O97/'Data (Layer 1)'!$AF$12*100</f>
        <v>0</v>
      </c>
      <c r="P97" s="426">
        <f>'Data (Layer 1)'!P97/'Data (Layer 1)'!$AF$12*100</f>
        <v>3.6774408472823712E-2</v>
      </c>
      <c r="Q97" s="451">
        <f>'Data (Layer 1)'!Q97/'Data (Layer 1)'!$AF$12*100</f>
        <v>-6.0569613955239058E-3</v>
      </c>
      <c r="R97" s="452">
        <f>'Data (Layer 1)'!R97/'Data (Layer 1)'!$AF$12*100</f>
        <v>0</v>
      </c>
      <c r="S97" s="452">
        <f>'Data (Layer 1)'!S97/'Data (Layer 1)'!$AF$12*100</f>
        <v>0</v>
      </c>
      <c r="T97" s="453">
        <f>'Data (Layer 1)'!T97/'Data (Layer 1)'!$AF$12*100</f>
        <v>7.0087696148205203E-2</v>
      </c>
      <c r="U97" s="698">
        <f>'Data (Layer 1)'!U97/'Data (Layer 1)'!$AF$12*100</f>
        <v>7.0087696148205203E-2</v>
      </c>
      <c r="V97" s="452">
        <f>'Data (Layer 1)'!V97/'Data (Layer 1)'!$AF$12*100</f>
        <v>0</v>
      </c>
      <c r="W97" s="449">
        <f>'Data (Layer 1)'!W97/'Data (Layer 1)'!$AF$12*100</f>
        <v>3.5043848074102601E-2</v>
      </c>
      <c r="X97" s="449">
        <f>'Data (Layer 1)'!X97/'Data (Layer 1)'!$AF$12*100</f>
        <v>0</v>
      </c>
      <c r="Y97" s="449">
        <f>'Data (Layer 1)'!Y97/'Data (Layer 1)'!$AF$12*100</f>
        <v>0</v>
      </c>
      <c r="Z97" s="449">
        <f>'Data (Layer 1)'!Z97/'Data (Layer 1)'!$AF$12*100</f>
        <v>0</v>
      </c>
      <c r="AA97" s="449">
        <f>'Data (Layer 1)'!AA97/'Data (Layer 1)'!$AF$12*100</f>
        <v>1.2979202990408369E-3</v>
      </c>
      <c r="AB97" s="453">
        <f>'Data (Layer 1)'!AB97/'Data (Layer 1)'!$AF$12*100</f>
        <v>0</v>
      </c>
      <c r="AC97" s="425">
        <f>'Data (Layer 1)'!AC97/'Data (Layer 1)'!$AF$12*100</f>
        <v>3.6341768373143429E-2</v>
      </c>
      <c r="AD97" s="425">
        <f>'Data (Layer 1)'!AD97/'Data (Layer 1)'!$AF$12*100</f>
        <v>0</v>
      </c>
      <c r="AE97" s="699">
        <f>'Data (Layer 1)'!AE97/'Data (Layer 1)'!$AF$12*100</f>
        <v>0.10037250312582473</v>
      </c>
      <c r="AF97" s="656">
        <f>'Data (Layer 1)'!AF97/'Data (Layer 1)'!$AF$12*100</f>
        <v>0.13714691159864842</v>
      </c>
      <c r="AH97" s="43"/>
      <c r="AI97" s="43"/>
      <c r="AJ97" s="43"/>
      <c r="AK97" s="43"/>
      <c r="AL97" s="43"/>
      <c r="AM97" s="43"/>
    </row>
    <row r="98" spans="1:39" x14ac:dyDescent="0.2">
      <c r="A98" s="96"/>
      <c r="B98" s="169"/>
      <c r="C98" s="170"/>
      <c r="D98" s="677"/>
      <c r="E98" s="678"/>
      <c r="F98" s="678"/>
      <c r="G98" s="679"/>
      <c r="H98" s="680"/>
      <c r="I98" s="681"/>
      <c r="J98" s="681"/>
      <c r="K98" s="681"/>
      <c r="L98" s="682"/>
      <c r="M98" s="683"/>
      <c r="N98" s="678"/>
      <c r="O98" s="678"/>
      <c r="P98" s="684"/>
      <c r="Q98" s="685"/>
      <c r="R98" s="686"/>
      <c r="S98" s="686"/>
      <c r="T98" s="688"/>
      <c r="U98" s="689"/>
      <c r="V98" s="694"/>
      <c r="W98" s="681"/>
      <c r="X98" s="681"/>
      <c r="Y98" s="681"/>
      <c r="Z98" s="681"/>
      <c r="AA98" s="681"/>
      <c r="AB98" s="695"/>
      <c r="AC98" s="678"/>
      <c r="AD98" s="678"/>
      <c r="AE98" s="696"/>
      <c r="AF98" s="655"/>
      <c r="AH98" s="43"/>
      <c r="AI98" s="43"/>
      <c r="AJ98" s="43"/>
      <c r="AK98" s="43"/>
      <c r="AL98" s="43"/>
      <c r="AM98" s="43"/>
    </row>
    <row r="99" spans="1:39" x14ac:dyDescent="0.2">
      <c r="A99" s="54" t="s">
        <v>102</v>
      </c>
      <c r="B99" s="3"/>
      <c r="C99" s="4" t="s">
        <v>220</v>
      </c>
      <c r="D99" s="405">
        <f>'Data (Layer 1)'!D99/'Data (Layer 1)'!$AF$107*100</f>
        <v>1.3835083698123134</v>
      </c>
      <c r="E99" s="406">
        <f>'Data (Layer 1)'!E99/'Data (Layer 1)'!$AF$107*100</f>
        <v>11.790632573693802</v>
      </c>
      <c r="F99" s="406">
        <f>'Data (Layer 1)'!F99/'Data (Layer 1)'!$AF$107*100</f>
        <v>0</v>
      </c>
      <c r="G99" s="407">
        <f>'Data (Layer 1)'!G99/'Data (Layer 1)'!$AF$107*100</f>
        <v>0</v>
      </c>
      <c r="H99" s="408">
        <f>'Data (Layer 1)'!H99/'Data (Layer 1)'!$AF$107*100</f>
        <v>0</v>
      </c>
      <c r="I99" s="409">
        <f>'Data (Layer 1)'!I99/'Data (Layer 1)'!$AF$107*100</f>
        <v>0</v>
      </c>
      <c r="J99" s="409">
        <f>'Data (Layer 1)'!J99/'Data (Layer 1)'!$AF$107*100</f>
        <v>0</v>
      </c>
      <c r="K99" s="409">
        <f>'Data (Layer 1)'!K99/'Data (Layer 1)'!$AF$107*100</f>
        <v>0</v>
      </c>
      <c r="L99" s="409">
        <f>'Data (Layer 1)'!L99/'Data (Layer 1)'!$AF$107*100</f>
        <v>0.33328949593251544</v>
      </c>
      <c r="M99" s="410">
        <f>'Data (Layer 1)'!M99/'Data (Layer 1)'!$AF$107*100</f>
        <v>0</v>
      </c>
      <c r="N99" s="406">
        <f>'Data (Layer 1)'!N99/'Data (Layer 1)'!$AF$107*100</f>
        <v>0.33328949593251544</v>
      </c>
      <c r="O99" s="406">
        <f>'Data (Layer 1)'!O99/'Data (Layer 1)'!$AF$107*100</f>
        <v>0</v>
      </c>
      <c r="P99" s="429">
        <f>'Data (Layer 1)'!P99/'Data (Layer 1)'!$AF$107*100</f>
        <v>13.507430439438631</v>
      </c>
      <c r="Q99" s="411">
        <f>'Data (Layer 1)'!Q99/'Data (Layer 1)'!$AF$107*100</f>
        <v>-2.3672196441655548E-2</v>
      </c>
      <c r="R99" s="412">
        <f>'Data (Layer 1)'!R99/'Data (Layer 1)'!$AF$107*100</f>
        <v>0</v>
      </c>
      <c r="S99" s="412">
        <f>'Data (Layer 1)'!S99/'Data (Layer 1)'!$AF$107*100</f>
        <v>0</v>
      </c>
      <c r="T99" s="413">
        <f>'Data (Layer 1)'!T99/'Data (Layer 1)'!$AF$107*100</f>
        <v>0</v>
      </c>
      <c r="U99" s="406">
        <f>'Data (Layer 1)'!U99/'Data (Layer 1)'!$AF$107*100</f>
        <v>0</v>
      </c>
      <c r="V99" s="412">
        <f>'Data (Layer 1)'!V99/'Data (Layer 1)'!$AF$107*100</f>
        <v>0</v>
      </c>
      <c r="W99" s="409">
        <f>'Data (Layer 1)'!W99/'Data (Layer 1)'!$AF$107*100</f>
        <v>0</v>
      </c>
      <c r="X99" s="409">
        <f>'Data (Layer 1)'!X99/'Data (Layer 1)'!$AF$107*100</f>
        <v>0</v>
      </c>
      <c r="Y99" s="409">
        <f>'Data (Layer 1)'!Y99/'Data (Layer 1)'!$AF$107*100</f>
        <v>0</v>
      </c>
      <c r="Z99" s="409">
        <f>'Data (Layer 1)'!Z99/'Data (Layer 1)'!$AF$107*100</f>
        <v>0</v>
      </c>
      <c r="AA99" s="409">
        <f>'Data (Layer 1)'!AA99/'Data (Layer 1)'!$AF$107*100</f>
        <v>0</v>
      </c>
      <c r="AB99" s="413">
        <f>'Data (Layer 1)'!AB99/'Data (Layer 1)'!$AF$107*100</f>
        <v>0</v>
      </c>
      <c r="AC99" s="406">
        <f>'Data (Layer 1)'!AC99/'Data (Layer 1)'!$AF$107*100</f>
        <v>0</v>
      </c>
      <c r="AD99" s="406">
        <f>'Data (Layer 1)'!AD99/'Data (Layer 1)'!$AF$107*100</f>
        <v>0</v>
      </c>
      <c r="AE99" s="414">
        <f>'Data (Layer 1)'!AE99/'Data (Layer 1)'!$AF$107*100</f>
        <v>-2.3672196441655548E-2</v>
      </c>
      <c r="AF99" s="402">
        <f>'Data (Layer 1)'!AF99/'Data (Layer 1)'!$AF$107*100</f>
        <v>13.483758242996977</v>
      </c>
      <c r="AH99" s="44"/>
      <c r="AI99" s="43"/>
      <c r="AJ99" s="43"/>
      <c r="AK99" s="44"/>
      <c r="AL99" s="44"/>
      <c r="AM99" s="43"/>
    </row>
    <row r="100" spans="1:39" x14ac:dyDescent="0.2">
      <c r="A100" s="103"/>
      <c r="B100" s="104"/>
      <c r="C100" s="170"/>
      <c r="D100" s="415"/>
      <c r="E100" s="416"/>
      <c r="F100" s="416"/>
      <c r="G100" s="417"/>
      <c r="H100" s="418"/>
      <c r="I100" s="419"/>
      <c r="J100" s="419"/>
      <c r="K100" s="419"/>
      <c r="L100" s="535"/>
      <c r="M100" s="420"/>
      <c r="N100" s="416"/>
      <c r="O100" s="416"/>
      <c r="P100" s="403"/>
      <c r="Q100" s="421"/>
      <c r="R100" s="422"/>
      <c r="S100" s="422"/>
      <c r="T100" s="423"/>
      <c r="U100" s="416"/>
      <c r="V100" s="422"/>
      <c r="W100" s="419"/>
      <c r="X100" s="419"/>
      <c r="Y100" s="419"/>
      <c r="Z100" s="419"/>
      <c r="AA100" s="419"/>
      <c r="AB100" s="423"/>
      <c r="AC100" s="416"/>
      <c r="AD100" s="416"/>
      <c r="AE100" s="424"/>
      <c r="AF100" s="404"/>
      <c r="AH100" s="43"/>
      <c r="AI100" s="43"/>
      <c r="AJ100" s="43"/>
      <c r="AK100" s="44"/>
      <c r="AL100" s="44"/>
      <c r="AM100" s="43"/>
    </row>
    <row r="101" spans="1:39" x14ac:dyDescent="0.2">
      <c r="A101" s="96" t="s">
        <v>103</v>
      </c>
      <c r="B101" s="104"/>
      <c r="C101" s="170" t="s">
        <v>220</v>
      </c>
      <c r="D101" s="582">
        <f>'Data (Layer 1)'!D101/'Data (Layer 1)'!$AF$107*100</f>
        <v>1.3722358953162868</v>
      </c>
      <c r="E101" s="430">
        <f>'Data (Layer 1)'!E101/'Data (Layer 1)'!$AF$107*100</f>
        <v>8.0444135495143438</v>
      </c>
      <c r="F101" s="430">
        <f>'Data (Layer 1)'!F101/'Data (Layer 1)'!$AF$107*100</f>
        <v>0</v>
      </c>
      <c r="G101" s="583">
        <f>'Data (Layer 1)'!G101/'Data (Layer 1)'!$AF$107*100</f>
        <v>0</v>
      </c>
      <c r="H101" s="584">
        <f>'Data (Layer 1)'!H101/'Data (Layer 1)'!$AF$107*100</f>
        <v>0</v>
      </c>
      <c r="I101" s="585">
        <f>'Data (Layer 1)'!I101/'Data (Layer 1)'!$AF$107*100</f>
        <v>0</v>
      </c>
      <c r="J101" s="585">
        <f>'Data (Layer 1)'!J101/'Data (Layer 1)'!$AF$107*100</f>
        <v>0</v>
      </c>
      <c r="K101" s="585">
        <f>'Data (Layer 1)'!K101/'Data (Layer 1)'!$AF$107*100</f>
        <v>0</v>
      </c>
      <c r="L101" s="585">
        <f>'Data (Layer 1)'!L101/'Data (Layer 1)'!$AF$107*100</f>
        <v>0</v>
      </c>
      <c r="M101" s="586">
        <f>'Data (Layer 1)'!M101/'Data (Layer 1)'!$AF$107*100</f>
        <v>0</v>
      </c>
      <c r="N101" s="430">
        <f>'Data (Layer 1)'!N101/'Data (Layer 1)'!$AF$107*100</f>
        <v>0</v>
      </c>
      <c r="O101" s="430">
        <f>'Data (Layer 1)'!O101/'Data (Layer 1)'!$AF$107*100</f>
        <v>0</v>
      </c>
      <c r="P101" s="431">
        <f>'Data (Layer 1)'!P101/'Data (Layer 1)'!$AF$107*100</f>
        <v>9.4166494448306306</v>
      </c>
      <c r="Q101" s="587">
        <f>'Data (Layer 1)'!Q101/'Data (Layer 1)'!$AF$107*100</f>
        <v>0</v>
      </c>
      <c r="R101" s="588">
        <f>'Data (Layer 1)'!R101/'Data (Layer 1)'!$AF$107*100</f>
        <v>0</v>
      </c>
      <c r="S101" s="588">
        <f>'Data (Layer 1)'!S101/'Data (Layer 1)'!$AF$107*100</f>
        <v>0</v>
      </c>
      <c r="T101" s="589">
        <f>'Data (Layer 1)'!T101/'Data (Layer 1)'!$AF$107*100</f>
        <v>0</v>
      </c>
      <c r="U101" s="430">
        <f>'Data (Layer 1)'!U101/'Data (Layer 1)'!$AF$107*100</f>
        <v>0</v>
      </c>
      <c r="V101" s="588">
        <f>'Data (Layer 1)'!V101/'Data (Layer 1)'!$AF$107*100</f>
        <v>0</v>
      </c>
      <c r="W101" s="585">
        <f>'Data (Layer 1)'!W101/'Data (Layer 1)'!$AF$107*100</f>
        <v>0</v>
      </c>
      <c r="X101" s="585">
        <f>'Data (Layer 1)'!X101/'Data (Layer 1)'!$AF$107*100</f>
        <v>0</v>
      </c>
      <c r="Y101" s="585">
        <f>'Data (Layer 1)'!Y101/'Data (Layer 1)'!$AF$107*100</f>
        <v>0</v>
      </c>
      <c r="Z101" s="585">
        <f>'Data (Layer 1)'!Z101/'Data (Layer 1)'!$AF$107*100</f>
        <v>0</v>
      </c>
      <c r="AA101" s="585">
        <f>'Data (Layer 1)'!AA101/'Data (Layer 1)'!$AF$107*100</f>
        <v>0</v>
      </c>
      <c r="AB101" s="589">
        <f>'Data (Layer 1)'!AB101/'Data (Layer 1)'!$AF$107*100</f>
        <v>0</v>
      </c>
      <c r="AC101" s="430">
        <f>'Data (Layer 1)'!AC101/'Data (Layer 1)'!$AF$107*100</f>
        <v>0</v>
      </c>
      <c r="AD101" s="430">
        <f>'Data (Layer 1)'!AD101/'Data (Layer 1)'!$AF$107*100</f>
        <v>0</v>
      </c>
      <c r="AE101" s="467">
        <f>'Data (Layer 1)'!AE101/'Data (Layer 1)'!$AF$107*100</f>
        <v>0</v>
      </c>
      <c r="AF101" s="432">
        <f>'Data (Layer 1)'!AF101/'Data (Layer 1)'!$AF$107*100</f>
        <v>9.4166494448306306</v>
      </c>
      <c r="AH101" s="43"/>
      <c r="AI101" s="43"/>
      <c r="AJ101" s="43"/>
      <c r="AK101" s="43"/>
      <c r="AL101" s="43"/>
      <c r="AM101" s="43"/>
    </row>
    <row r="102" spans="1:39" x14ac:dyDescent="0.2">
      <c r="A102" s="96" t="s">
        <v>104</v>
      </c>
      <c r="B102" s="104"/>
      <c r="C102" s="170" t="s">
        <v>220</v>
      </c>
      <c r="D102" s="582">
        <f>'Data (Layer 1)'!D102/'Data (Layer 1)'!$AF$107*100</f>
        <v>0</v>
      </c>
      <c r="E102" s="430">
        <f>'Data (Layer 1)'!E102/'Data (Layer 1)'!$AF$107*100</f>
        <v>0.11197324666052944</v>
      </c>
      <c r="F102" s="430">
        <f>'Data (Layer 1)'!F102/'Data (Layer 1)'!$AF$107*100</f>
        <v>0</v>
      </c>
      <c r="G102" s="583">
        <f>'Data (Layer 1)'!G102/'Data (Layer 1)'!$AF$107*100</f>
        <v>0</v>
      </c>
      <c r="H102" s="584">
        <f>'Data (Layer 1)'!H102/'Data (Layer 1)'!$AF$107*100</f>
        <v>0</v>
      </c>
      <c r="I102" s="585">
        <f>'Data (Layer 1)'!I102/'Data (Layer 1)'!$AF$107*100</f>
        <v>0</v>
      </c>
      <c r="J102" s="585">
        <f>'Data (Layer 1)'!J102/'Data (Layer 1)'!$AF$107*100</f>
        <v>0</v>
      </c>
      <c r="K102" s="585">
        <f>'Data (Layer 1)'!K102/'Data (Layer 1)'!$AF$107*100</f>
        <v>0</v>
      </c>
      <c r="L102" s="585">
        <f>'Data (Layer 1)'!L102/'Data (Layer 1)'!$AF$107*100</f>
        <v>0</v>
      </c>
      <c r="M102" s="586">
        <f>'Data (Layer 1)'!M102/'Data (Layer 1)'!$AF$107*100</f>
        <v>0</v>
      </c>
      <c r="N102" s="430">
        <f>'Data (Layer 1)'!N102/'Data (Layer 1)'!$AF$107*100</f>
        <v>0</v>
      </c>
      <c r="O102" s="430">
        <f>'Data (Layer 1)'!O102/'Data (Layer 1)'!$AF$107*100</f>
        <v>0</v>
      </c>
      <c r="P102" s="431">
        <f>'Data (Layer 1)'!P102/'Data (Layer 1)'!$AF$107*100</f>
        <v>0.11197324666052944</v>
      </c>
      <c r="Q102" s="587">
        <f>'Data (Layer 1)'!Q102/'Data (Layer 1)'!$AF$107*100</f>
        <v>-3.7574914986754842E-4</v>
      </c>
      <c r="R102" s="588">
        <f>'Data (Layer 1)'!R102/'Data (Layer 1)'!$AF$107*100</f>
        <v>0</v>
      </c>
      <c r="S102" s="588">
        <f>'Data (Layer 1)'!S102/'Data (Layer 1)'!$AF$107*100</f>
        <v>0</v>
      </c>
      <c r="T102" s="589">
        <f>'Data (Layer 1)'!T102/'Data (Layer 1)'!$AF$107*100</f>
        <v>0</v>
      </c>
      <c r="U102" s="430">
        <f>'Data (Layer 1)'!U102/'Data (Layer 1)'!$AF$107*100</f>
        <v>0</v>
      </c>
      <c r="V102" s="588">
        <f>'Data (Layer 1)'!V102/'Data (Layer 1)'!$AF$107*100</f>
        <v>0</v>
      </c>
      <c r="W102" s="585">
        <f>'Data (Layer 1)'!W102/'Data (Layer 1)'!$AF$107*100</f>
        <v>0</v>
      </c>
      <c r="X102" s="585">
        <f>'Data (Layer 1)'!X102/'Data (Layer 1)'!$AF$107*100</f>
        <v>0</v>
      </c>
      <c r="Y102" s="585">
        <f>'Data (Layer 1)'!Y102/'Data (Layer 1)'!$AF$107*100</f>
        <v>0</v>
      </c>
      <c r="Z102" s="585">
        <f>'Data (Layer 1)'!Z102/'Data (Layer 1)'!$AF$107*100</f>
        <v>0</v>
      </c>
      <c r="AA102" s="585">
        <f>'Data (Layer 1)'!AA102/'Data (Layer 1)'!$AF$107*100</f>
        <v>0</v>
      </c>
      <c r="AB102" s="589">
        <f>'Data (Layer 1)'!AB102/'Data (Layer 1)'!$AF$107*100</f>
        <v>0</v>
      </c>
      <c r="AC102" s="430">
        <f>'Data (Layer 1)'!AC102/'Data (Layer 1)'!$AF$107*100</f>
        <v>0</v>
      </c>
      <c r="AD102" s="430">
        <f>'Data (Layer 1)'!AD102/'Data (Layer 1)'!$AF$107*100</f>
        <v>0</v>
      </c>
      <c r="AE102" s="467">
        <f>'Data (Layer 1)'!AE102/'Data (Layer 1)'!$AF$107*100</f>
        <v>-3.7574914986754842E-4</v>
      </c>
      <c r="AF102" s="432">
        <f>'Data (Layer 1)'!AF102/'Data (Layer 1)'!$AF$107*100</f>
        <v>0.11159749751066188</v>
      </c>
      <c r="AH102" s="43"/>
      <c r="AI102" s="43"/>
      <c r="AJ102" s="43"/>
      <c r="AK102" s="43"/>
      <c r="AL102" s="43"/>
      <c r="AM102" s="43"/>
    </row>
    <row r="103" spans="1:39" x14ac:dyDescent="0.2">
      <c r="A103" s="96" t="s">
        <v>105</v>
      </c>
      <c r="B103" s="104"/>
      <c r="C103" s="170" t="s">
        <v>220</v>
      </c>
      <c r="D103" s="582">
        <f>'Data (Layer 1)'!D103/'Data (Layer 1)'!$AF$107*100</f>
        <v>1.1272474496026452E-2</v>
      </c>
      <c r="E103" s="430">
        <f>'Data (Layer 1)'!E103/'Data (Layer 1)'!$AF$107*100</f>
        <v>3.6342457775189283</v>
      </c>
      <c r="F103" s="430">
        <f>'Data (Layer 1)'!F103/'Data (Layer 1)'!$AF$107*100</f>
        <v>0</v>
      </c>
      <c r="G103" s="583">
        <f>'Data (Layer 1)'!G103/'Data (Layer 1)'!$AF$107*100</f>
        <v>0</v>
      </c>
      <c r="H103" s="584">
        <f>'Data (Layer 1)'!H103/'Data (Layer 1)'!$AF$107*100</f>
        <v>0</v>
      </c>
      <c r="I103" s="585">
        <f>'Data (Layer 1)'!I103/'Data (Layer 1)'!$AF$107*100</f>
        <v>0</v>
      </c>
      <c r="J103" s="585">
        <f>'Data (Layer 1)'!J103/'Data (Layer 1)'!$AF$107*100</f>
        <v>0</v>
      </c>
      <c r="K103" s="585">
        <f>'Data (Layer 1)'!K103/'Data (Layer 1)'!$AF$107*100</f>
        <v>0</v>
      </c>
      <c r="L103" s="585">
        <f>'Data (Layer 1)'!L103/'Data (Layer 1)'!$AF$107*100</f>
        <v>0.33328949593251544</v>
      </c>
      <c r="M103" s="586">
        <f>'Data (Layer 1)'!M103/'Data (Layer 1)'!$AF$107*100</f>
        <v>0</v>
      </c>
      <c r="N103" s="430">
        <f>'Data (Layer 1)'!N103/'Data (Layer 1)'!$AF$107*100</f>
        <v>0.33328949593251544</v>
      </c>
      <c r="O103" s="430">
        <f>'Data (Layer 1)'!O103/'Data (Layer 1)'!$AF$107*100</f>
        <v>0</v>
      </c>
      <c r="P103" s="431">
        <f>'Data (Layer 1)'!P103/'Data (Layer 1)'!$AF$107*100</f>
        <v>3.9788077479474699</v>
      </c>
      <c r="Q103" s="590">
        <f>'Data (Layer 1)'!Q103/'Data (Layer 1)'!$AF$107*100</f>
        <v>-2.3296447291788001E-2</v>
      </c>
      <c r="R103" s="591">
        <f>'Data (Layer 1)'!R103/'Data (Layer 1)'!$AF$107*100</f>
        <v>0</v>
      </c>
      <c r="S103" s="591">
        <f>'Data (Layer 1)'!S103/'Data (Layer 1)'!$AF$107*100</f>
        <v>0</v>
      </c>
      <c r="T103" s="592">
        <f>'Data (Layer 1)'!T103/'Data (Layer 1)'!$AF$107*100</f>
        <v>0</v>
      </c>
      <c r="U103" s="430">
        <f>'Data (Layer 1)'!U103/'Data (Layer 1)'!$AF$107*100</f>
        <v>0</v>
      </c>
      <c r="V103" s="591">
        <f>'Data (Layer 1)'!V103/'Data (Layer 1)'!$AF$107*100</f>
        <v>0</v>
      </c>
      <c r="W103" s="593">
        <f>'Data (Layer 1)'!W103/'Data (Layer 1)'!$AF$107*100</f>
        <v>0</v>
      </c>
      <c r="X103" s="593">
        <f>'Data (Layer 1)'!X103/'Data (Layer 1)'!$AF$107*100</f>
        <v>0</v>
      </c>
      <c r="Y103" s="593">
        <f>'Data (Layer 1)'!Y103/'Data (Layer 1)'!$AF$107*100</f>
        <v>0</v>
      </c>
      <c r="Z103" s="593">
        <f>'Data (Layer 1)'!Z103/'Data (Layer 1)'!$AF$107*100</f>
        <v>0</v>
      </c>
      <c r="AA103" s="593">
        <f>'Data (Layer 1)'!AA103/'Data (Layer 1)'!$AF$107*100</f>
        <v>0</v>
      </c>
      <c r="AB103" s="592">
        <f>'Data (Layer 1)'!AB103/'Data (Layer 1)'!$AF$107*100</f>
        <v>0</v>
      </c>
      <c r="AC103" s="430">
        <f>'Data (Layer 1)'!AC103/'Data (Layer 1)'!$AF$107*100</f>
        <v>0</v>
      </c>
      <c r="AD103" s="594">
        <f>'Data (Layer 1)'!AD103/'Data (Layer 1)'!$AF$107*100</f>
        <v>0</v>
      </c>
      <c r="AE103" s="467">
        <f>'Data (Layer 1)'!AE103/'Data (Layer 1)'!$AF$107*100</f>
        <v>-2.3296447291788001E-2</v>
      </c>
      <c r="AF103" s="432">
        <f>'Data (Layer 1)'!AF103/'Data (Layer 1)'!$AF$107*100</f>
        <v>3.9555113006556821</v>
      </c>
      <c r="AH103" s="43"/>
      <c r="AI103" s="43"/>
      <c r="AJ103" s="43"/>
      <c r="AK103" s="43"/>
      <c r="AL103" s="43"/>
      <c r="AM103" s="43"/>
    </row>
    <row r="104" spans="1:39" x14ac:dyDescent="0.2">
      <c r="A104" s="96"/>
      <c r="B104" s="104"/>
      <c r="C104" s="170"/>
      <c r="D104" s="582"/>
      <c r="E104" s="430"/>
      <c r="F104" s="430"/>
      <c r="G104" s="583"/>
      <c r="H104" s="584"/>
      <c r="I104" s="585"/>
      <c r="J104" s="585"/>
      <c r="K104" s="585"/>
      <c r="L104" s="595"/>
      <c r="M104" s="586"/>
      <c r="N104" s="430"/>
      <c r="O104" s="430"/>
      <c r="P104" s="431"/>
      <c r="Q104" s="590"/>
      <c r="R104" s="591"/>
      <c r="S104" s="591"/>
      <c r="T104" s="592"/>
      <c r="U104" s="594"/>
      <c r="V104" s="591"/>
      <c r="W104" s="593"/>
      <c r="X104" s="593"/>
      <c r="Y104" s="593"/>
      <c r="Z104" s="593"/>
      <c r="AA104" s="593"/>
      <c r="AB104" s="592"/>
      <c r="AC104" s="430"/>
      <c r="AD104" s="594"/>
      <c r="AE104" s="467"/>
      <c r="AF104" s="433"/>
      <c r="AH104" s="43"/>
      <c r="AI104" s="43"/>
      <c r="AJ104" s="43"/>
      <c r="AK104" s="43"/>
      <c r="AL104" s="43"/>
      <c r="AM104" s="43"/>
    </row>
    <row r="105" spans="1:39" x14ac:dyDescent="0.2">
      <c r="A105" s="54" t="s">
        <v>106</v>
      </c>
      <c r="B105" s="3"/>
      <c r="C105" s="4" t="s">
        <v>220</v>
      </c>
      <c r="D105" s="405">
        <f>'Data (Layer 1)'!D105/'Data (Layer 1)'!$AF$107*100</f>
        <v>0</v>
      </c>
      <c r="E105" s="406">
        <f>'Data (Layer 1)'!E105/'Data (Layer 1)'!$AF$107*100</f>
        <v>3.344167433821181E-2</v>
      </c>
      <c r="F105" s="406">
        <f>'Data (Layer 1)'!F105/'Data (Layer 1)'!$AF$107*100</f>
        <v>0.18599582918443647</v>
      </c>
      <c r="G105" s="407">
        <f>'Data (Layer 1)'!G105/'Data (Layer 1)'!$AF$107*100</f>
        <v>0</v>
      </c>
      <c r="H105" s="408">
        <f>'Data (Layer 1)'!H105/'Data (Layer 1)'!$AF$107*100</f>
        <v>0</v>
      </c>
      <c r="I105" s="409">
        <f>'Data (Layer 1)'!I105/'Data (Layer 1)'!$AF$107*100</f>
        <v>0</v>
      </c>
      <c r="J105" s="409">
        <f>'Data (Layer 1)'!J105/'Data (Layer 1)'!$AF$107*100</f>
        <v>0</v>
      </c>
      <c r="K105" s="409">
        <f>'Data (Layer 1)'!K105/'Data (Layer 1)'!$AF$107*100</f>
        <v>0</v>
      </c>
      <c r="L105" s="409">
        <f>'Data (Layer 1)'!L105/'Data (Layer 1)'!$AF$107*100</f>
        <v>0</v>
      </c>
      <c r="M105" s="410">
        <f>'Data (Layer 1)'!M105/'Data (Layer 1)'!$AF$107*100</f>
        <v>0</v>
      </c>
      <c r="N105" s="406">
        <f>'Data (Layer 1)'!N105/'Data (Layer 1)'!$AF$107*100</f>
        <v>0</v>
      </c>
      <c r="O105" s="406">
        <f>'Data (Layer 1)'!O105/'Data (Layer 1)'!$AF$107*100</f>
        <v>0</v>
      </c>
      <c r="P105" s="429">
        <f>'Data (Layer 1)'!P105/'Data (Layer 1)'!$AF$107*100</f>
        <v>0.21943750352264829</v>
      </c>
      <c r="Q105" s="411">
        <f>'Data (Layer 1)'!Q105/'Data (Layer 1)'!$AF$107*100</f>
        <v>0.11460349070960227</v>
      </c>
      <c r="R105" s="412">
        <f>'Data (Layer 1)'!R105/'Data (Layer 1)'!$AF$107*100</f>
        <v>0</v>
      </c>
      <c r="S105" s="412">
        <f>'Data (Layer 1)'!S105/'Data (Layer 1)'!$AF$107*100</f>
        <v>0</v>
      </c>
      <c r="T105" s="413">
        <f>'Data (Layer 1)'!T105/'Data (Layer 1)'!$AF$107*100</f>
        <v>0</v>
      </c>
      <c r="U105" s="406">
        <f>'Data (Layer 1)'!U105/'Data (Layer 1)'!$AF$107*100</f>
        <v>0</v>
      </c>
      <c r="V105" s="412">
        <f>'Data (Layer 1)'!V105/'Data (Layer 1)'!$AF$107*100</f>
        <v>0</v>
      </c>
      <c r="W105" s="409">
        <f>'Data (Layer 1)'!W105/'Data (Layer 1)'!$AF$107*100</f>
        <v>0</v>
      </c>
      <c r="X105" s="409">
        <f>'Data (Layer 1)'!X105/'Data (Layer 1)'!$AF$107*100</f>
        <v>0</v>
      </c>
      <c r="Y105" s="409">
        <f>'Data (Layer 1)'!Y105/'Data (Layer 1)'!$AF$107*100</f>
        <v>0</v>
      </c>
      <c r="Z105" s="409">
        <f>'Data (Layer 1)'!Z105/'Data (Layer 1)'!$AF$107*100</f>
        <v>0</v>
      </c>
      <c r="AA105" s="409">
        <f>'Data (Layer 1)'!AA105/'Data (Layer 1)'!$AF$107*100</f>
        <v>0</v>
      </c>
      <c r="AB105" s="413">
        <f>'Data (Layer 1)'!AB105/'Data (Layer 1)'!$AF$107*100</f>
        <v>0</v>
      </c>
      <c r="AC105" s="406">
        <f>'Data (Layer 1)'!AC105/'Data (Layer 1)'!$AF$107*100</f>
        <v>0</v>
      </c>
      <c r="AD105" s="406">
        <f>'Data (Layer 1)'!AD105/'Data (Layer 1)'!$AF$107*100</f>
        <v>0</v>
      </c>
      <c r="AE105" s="414">
        <f>'Data (Layer 1)'!AE105/'Data (Layer 1)'!$AF$107*100</f>
        <v>0.11460349070960227</v>
      </c>
      <c r="AF105" s="402">
        <f>'Data (Layer 1)'!AF105/'Data (Layer 1)'!$AF$107*100</f>
        <v>0.33404099423225053</v>
      </c>
      <c r="AH105" s="43"/>
      <c r="AI105" s="43"/>
      <c r="AJ105" s="43"/>
      <c r="AK105" s="43"/>
      <c r="AL105" s="43"/>
      <c r="AM105" s="43"/>
    </row>
    <row r="106" spans="1:39" ht="13.5" thickBot="1" x14ac:dyDescent="0.25">
      <c r="A106" s="96"/>
      <c r="B106" s="169"/>
      <c r="C106" s="170"/>
      <c r="D106" s="677"/>
      <c r="E106" s="678"/>
      <c r="F106" s="678"/>
      <c r="G106" s="679"/>
      <c r="H106" s="680"/>
      <c r="I106" s="681"/>
      <c r="J106" s="681"/>
      <c r="K106" s="681"/>
      <c r="L106" s="682"/>
      <c r="M106" s="683"/>
      <c r="N106" s="678"/>
      <c r="O106" s="678"/>
      <c r="P106" s="684"/>
      <c r="Q106" s="697"/>
      <c r="R106" s="694"/>
      <c r="S106" s="694"/>
      <c r="T106" s="695"/>
      <c r="U106" s="678"/>
      <c r="V106" s="694"/>
      <c r="W106" s="681"/>
      <c r="X106" s="681"/>
      <c r="Y106" s="681"/>
      <c r="Z106" s="681"/>
      <c r="AA106" s="681"/>
      <c r="AB106" s="695"/>
      <c r="AC106" s="678"/>
      <c r="AD106" s="678"/>
      <c r="AE106" s="691"/>
      <c r="AF106" s="654"/>
      <c r="AH106" s="43"/>
      <c r="AI106" s="43"/>
      <c r="AJ106" s="43"/>
      <c r="AK106" s="43"/>
      <c r="AL106" s="43"/>
      <c r="AM106" s="43"/>
    </row>
    <row r="107" spans="1:39" s="30" customFormat="1" ht="19.5" thickTop="1" thickBot="1" x14ac:dyDescent="0.3">
      <c r="A107" s="55" t="s">
        <v>107</v>
      </c>
      <c r="B107" s="21"/>
      <c r="C107" s="22"/>
      <c r="D107" s="434">
        <f>'Data (Layer 1)'!D107/'Data (Layer 1)'!$AF$107*100</f>
        <v>2.8613297762413814</v>
      </c>
      <c r="E107" s="435">
        <f>'Data (Layer 1)'!E107/'Data (Layer 1)'!$AF$107*100</f>
        <v>14.473481503748097</v>
      </c>
      <c r="F107" s="435">
        <f>'Data (Layer 1)'!F107/'Data (Layer 1)'!$AF$107*100</f>
        <v>56.163225430702468</v>
      </c>
      <c r="G107" s="436">
        <f>'Data (Layer 1)'!G107/'Data (Layer 1)'!$AF$107*100</f>
        <v>1.055103612828076</v>
      </c>
      <c r="H107" s="437">
        <f>'Data (Layer 1)'!H107/'Data (Layer 1)'!$AF$107*100</f>
        <v>0</v>
      </c>
      <c r="I107" s="438">
        <f>'Data (Layer 1)'!I107/'Data (Layer 1)'!$AF$107*100</f>
        <v>3.7755274578691269</v>
      </c>
      <c r="J107" s="438">
        <f>'Data (Layer 1)'!J107/'Data (Layer 1)'!$AF$107*100</f>
        <v>10.959099705036918</v>
      </c>
      <c r="K107" s="438">
        <f>'Data (Layer 1)'!K107/'Data (Layer 1)'!$AF$107*100</f>
        <v>1.4143198001014523</v>
      </c>
      <c r="L107" s="438">
        <f>'Data (Layer 1)'!L107/'Data (Layer 1)'!$AF$107*100</f>
        <v>1.9275931388205234</v>
      </c>
      <c r="M107" s="439">
        <f>'Data (Layer 1)'!M107/'Data (Layer 1)'!$AF$107*100</f>
        <v>0.23784921186615818</v>
      </c>
      <c r="N107" s="435">
        <f>'Data (Layer 1)'!N107/'Data (Layer 1)'!$AF$107*100</f>
        <v>19.369492926522252</v>
      </c>
      <c r="O107" s="435">
        <f>'Data (Layer 1)'!O107/'Data (Layer 1)'!$AF$107*100</f>
        <v>6.7142615589832229</v>
      </c>
      <c r="P107" s="440">
        <f>'Data (Layer 1)'!P107/'Data (Layer 1)'!$AF$107*100</f>
        <v>99.581791196197429</v>
      </c>
      <c r="Q107" s="441">
        <f>'Data (Layer 1)'!Q107/'Data (Layer 1)'!$AF$107*100</f>
        <v>0.63125857177748135</v>
      </c>
      <c r="R107" s="442">
        <f>'Data (Layer 1)'!R107/'Data (Layer 1)'!$AF$107*100</f>
        <v>-1.1080842429594002</v>
      </c>
      <c r="S107" s="442">
        <f>'Data (Layer 1)'!S107/'Data (Layer 1)'!$AF$107*100</f>
        <v>-0.61698010408251458</v>
      </c>
      <c r="T107" s="443">
        <f>'Data (Layer 1)'!T107/'Data (Layer 1)'!$AF$107*100</f>
        <v>0.52191556916602477</v>
      </c>
      <c r="U107" s="435">
        <f>'Data (Layer 1)'!U107/'Data (Layer 1)'!$AF$107*100</f>
        <v>-1.20314877787589</v>
      </c>
      <c r="V107" s="442">
        <f>'Data (Layer 1)'!V107/'Data (Layer 1)'!$AF$107*100</f>
        <v>0</v>
      </c>
      <c r="W107" s="438">
        <f>'Data (Layer 1)'!W107/'Data (Layer 1)'!$AF$107*100</f>
        <v>0.13489394480244987</v>
      </c>
      <c r="X107" s="438">
        <f>'Data (Layer 1)'!X107/'Data (Layer 1)'!$AF$107*100</f>
        <v>0</v>
      </c>
      <c r="Y107" s="438">
        <f>'Data (Layer 1)'!Y107/'Data (Layer 1)'!$AF$107*100</f>
        <v>0</v>
      </c>
      <c r="Z107" s="438">
        <f>'Data (Layer 1)'!Z107/'Data (Layer 1)'!$AF$107*100</f>
        <v>0</v>
      </c>
      <c r="AA107" s="438">
        <f>'Data (Layer 1)'!AA107/'Data (Layer 1)'!$AF$107*100</f>
        <v>1.1264959513029102</v>
      </c>
      <c r="AB107" s="443">
        <f>'Data (Layer 1)'!AB107/'Data (Layer 1)'!$AF$107*100</f>
        <v>-0.31299904183966787</v>
      </c>
      <c r="AC107" s="435">
        <f>'Data (Layer 1)'!AC107/'Data (Layer 1)'!$AF$107*100</f>
        <v>0.94839085426569225</v>
      </c>
      <c r="AD107" s="435">
        <f>'Data (Layer 1)'!AD107/'Data (Layer 1)'!$AF$107*100</f>
        <v>4.1708155635297874E-2</v>
      </c>
      <c r="AE107" s="444">
        <f>'Data (Layer 1)'!AE107/'Data (Layer 1)'!$AF$107*100</f>
        <v>0.41820880380258141</v>
      </c>
      <c r="AF107" s="445">
        <f>'Data (Layer 1)'!AF107/'Data (Layer 1)'!$AF$107*100</f>
        <v>100</v>
      </c>
      <c r="AH107" s="46"/>
      <c r="AI107" s="47"/>
      <c r="AJ107" s="47"/>
      <c r="AK107" s="47"/>
      <c r="AL107" s="47"/>
      <c r="AM107" s="47"/>
    </row>
    <row r="108" spans="1:39" ht="13.5" thickTop="1" x14ac:dyDescent="0.2">
      <c r="A108" s="187"/>
      <c r="B108" s="188"/>
      <c r="C108" s="189"/>
      <c r="D108" s="662"/>
      <c r="E108" s="663"/>
      <c r="F108" s="663"/>
      <c r="G108" s="664"/>
      <c r="H108" s="665"/>
      <c r="I108" s="666"/>
      <c r="J108" s="666"/>
      <c r="K108" s="666"/>
      <c r="L108" s="667"/>
      <c r="M108" s="668"/>
      <c r="N108" s="663"/>
      <c r="O108" s="663"/>
      <c r="P108" s="669"/>
      <c r="Q108" s="670"/>
      <c r="R108" s="671"/>
      <c r="S108" s="672"/>
      <c r="T108" s="673"/>
      <c r="U108" s="674"/>
      <c r="V108" s="671"/>
      <c r="W108" s="675"/>
      <c r="X108" s="675"/>
      <c r="Y108" s="675"/>
      <c r="Z108" s="675"/>
      <c r="AA108" s="675"/>
      <c r="AB108" s="673"/>
      <c r="AC108" s="674"/>
      <c r="AD108" s="674"/>
      <c r="AE108" s="714"/>
      <c r="AF108" s="659"/>
      <c r="AH108" s="43"/>
      <c r="AI108" s="43"/>
      <c r="AJ108" s="43"/>
      <c r="AK108" s="43"/>
      <c r="AL108" s="43"/>
      <c r="AM108" s="43"/>
    </row>
    <row r="109" spans="1:39" ht="18" x14ac:dyDescent="0.25">
      <c r="A109" s="81" t="s">
        <v>108</v>
      </c>
      <c r="B109" s="169"/>
      <c r="C109" s="170"/>
      <c r="D109" s="677"/>
      <c r="E109" s="678"/>
      <c r="F109" s="678"/>
      <c r="G109" s="679"/>
      <c r="H109" s="680"/>
      <c r="I109" s="681"/>
      <c r="J109" s="681"/>
      <c r="K109" s="681"/>
      <c r="L109" s="682"/>
      <c r="M109" s="683"/>
      <c r="N109" s="678"/>
      <c r="O109" s="678"/>
      <c r="P109" s="684"/>
      <c r="Q109" s="685"/>
      <c r="R109" s="686"/>
      <c r="S109" s="687"/>
      <c r="T109" s="688"/>
      <c r="U109" s="689"/>
      <c r="V109" s="686"/>
      <c r="W109" s="690"/>
      <c r="X109" s="690"/>
      <c r="Y109" s="690"/>
      <c r="Z109" s="690"/>
      <c r="AA109" s="690"/>
      <c r="AB109" s="688"/>
      <c r="AC109" s="689"/>
      <c r="AD109" s="689"/>
      <c r="AE109" s="691"/>
      <c r="AF109" s="654"/>
      <c r="AH109" s="43"/>
      <c r="AI109" s="43"/>
      <c r="AJ109" s="43"/>
      <c r="AK109" s="43"/>
      <c r="AL109" s="43"/>
      <c r="AM109" s="43"/>
    </row>
    <row r="110" spans="1:39" x14ac:dyDescent="0.2">
      <c r="A110" s="203"/>
      <c r="B110" s="169"/>
      <c r="C110" s="170"/>
      <c r="D110" s="677"/>
      <c r="E110" s="678"/>
      <c r="F110" s="678"/>
      <c r="G110" s="679"/>
      <c r="H110" s="680"/>
      <c r="I110" s="681"/>
      <c r="J110" s="681"/>
      <c r="K110" s="681"/>
      <c r="L110" s="682"/>
      <c r="M110" s="683"/>
      <c r="N110" s="678"/>
      <c r="O110" s="678"/>
      <c r="P110" s="684"/>
      <c r="Q110" s="685"/>
      <c r="R110" s="686"/>
      <c r="S110" s="687"/>
      <c r="T110" s="688"/>
      <c r="U110" s="689"/>
      <c r="V110" s="686"/>
      <c r="W110" s="690"/>
      <c r="X110" s="690"/>
      <c r="Y110" s="690"/>
      <c r="Z110" s="690"/>
      <c r="AA110" s="690"/>
      <c r="AB110" s="688"/>
      <c r="AC110" s="689"/>
      <c r="AD110" s="689"/>
      <c r="AE110" s="691"/>
      <c r="AF110" s="654"/>
      <c r="AH110" s="43"/>
      <c r="AI110" s="43"/>
      <c r="AJ110" s="43"/>
      <c r="AK110" s="43"/>
      <c r="AL110" s="43"/>
      <c r="AM110" s="43"/>
    </row>
    <row r="111" spans="1:39" x14ac:dyDescent="0.2">
      <c r="A111" s="54" t="s">
        <v>109</v>
      </c>
      <c r="B111" s="3"/>
      <c r="C111" s="4"/>
      <c r="D111" s="405">
        <f>'Data (Layer 1)'!D111/'Data (Layer 1)'!$AF$157*100</f>
        <v>1.675089710109531</v>
      </c>
      <c r="E111" s="406">
        <f>'Data (Layer 1)'!E111/'Data (Layer 1)'!$AF$157*100</f>
        <v>3.899900426475285</v>
      </c>
      <c r="F111" s="406">
        <f>'Data (Layer 1)'!F111/'Data (Layer 1)'!$AF$157*100</f>
        <v>15.49551919138783</v>
      </c>
      <c r="G111" s="715">
        <f>'Data (Layer 1)'!G111/'Data (Layer 1)'!$AF$157*100</f>
        <v>7.5149829973509684E-4</v>
      </c>
      <c r="H111" s="408">
        <f>'Data (Layer 1)'!H111/'Data (Layer 1)'!$AF$157*100</f>
        <v>0</v>
      </c>
      <c r="I111" s="409">
        <f>'Data (Layer 1)'!I111/'Data (Layer 1)'!$AF$157*100</f>
        <v>3.7755274578691269</v>
      </c>
      <c r="J111" s="409">
        <f>'Data (Layer 1)'!J111/'Data (Layer 1)'!$AF$157*100</f>
        <v>0.1187367313581453</v>
      </c>
      <c r="K111" s="409">
        <f>'Data (Layer 1)'!K111/'Data (Layer 1)'!$AF$157*100</f>
        <v>0</v>
      </c>
      <c r="L111" s="409">
        <f>'Data (Layer 1)'!L111/'Data (Layer 1)'!$AF$157*100</f>
        <v>0</v>
      </c>
      <c r="M111" s="410">
        <f>'Data (Layer 1)'!M111/'Data (Layer 1)'!$AF$157*100</f>
        <v>0.23784921186615818</v>
      </c>
      <c r="N111" s="406">
        <f>'Data (Layer 1)'!N111/'Data (Layer 1)'!$AF$157*100</f>
        <v>4.1328648993931649</v>
      </c>
      <c r="O111" s="406">
        <f>'Data (Layer 1)'!O111/'Data (Layer 1)'!$AF$157*100</f>
        <v>48.97401694628666</v>
      </c>
      <c r="P111" s="429">
        <f>'Data (Layer 1)'!P111/'Data (Layer 1)'!$AF$157*100</f>
        <v>74.177391173652467</v>
      </c>
      <c r="Q111" s="411">
        <f>'Data (Layer 1)'!Q111/'Data (Layer 1)'!$AF$157*100</f>
        <v>-1.1163507242564863</v>
      </c>
      <c r="R111" s="412">
        <f>'Data (Layer 1)'!R111/'Data (Layer 1)'!$AF$157*100</f>
        <v>0.38814887181317753</v>
      </c>
      <c r="S111" s="412">
        <f>'Data (Layer 1)'!S111/'Data (Layer 1)'!$AF$157*100</f>
        <v>1.3068555432393334</v>
      </c>
      <c r="T111" s="413">
        <f>'Data (Layer 1)'!T111/'Data (Layer 1)'!$AF$157*100</f>
        <v>-1.1272474496026453E-3</v>
      </c>
      <c r="U111" s="406">
        <f>'Data (Layer 1)'!U111/'Data (Layer 1)'!$AF$157*100</f>
        <v>1.6938771676029081</v>
      </c>
      <c r="V111" s="412">
        <f>'Data (Layer 1)'!V111/'Data (Layer 1)'!$AF$157*100</f>
        <v>0</v>
      </c>
      <c r="W111" s="409">
        <f>'Data (Layer 1)'!W111/'Data (Layer 1)'!$AF$157*100</f>
        <v>0</v>
      </c>
      <c r="X111" s="409">
        <f>'Data (Layer 1)'!X111/'Data (Layer 1)'!$AF$157*100</f>
        <v>0</v>
      </c>
      <c r="Y111" s="409">
        <f>'Data (Layer 1)'!Y111/'Data (Layer 1)'!$AF$157*100</f>
        <v>0</v>
      </c>
      <c r="Z111" s="409">
        <f>'Data (Layer 1)'!Z111/'Data (Layer 1)'!$AF$157*100</f>
        <v>0</v>
      </c>
      <c r="AA111" s="409">
        <f>'Data (Layer 1)'!AA111/'Data (Layer 1)'!$AF$157*100</f>
        <v>0</v>
      </c>
      <c r="AB111" s="413">
        <f>'Data (Layer 1)'!AB111/'Data (Layer 1)'!$AF$157*100</f>
        <v>3.1187179439006521E-2</v>
      </c>
      <c r="AC111" s="406">
        <f>'Data (Layer 1)'!AC111/'Data (Layer 1)'!$AF$157*100</f>
        <v>3.1187179439006521E-2</v>
      </c>
      <c r="AD111" s="406">
        <f>'Data (Layer 1)'!AD111/'Data (Layer 1)'!$AF$157*100</f>
        <v>-7.8531572322317625E-2</v>
      </c>
      <c r="AE111" s="414">
        <f>'Data (Layer 1)'!AE111/'Data (Layer 1)'!$AF$157*100</f>
        <v>0.53018205046311084</v>
      </c>
      <c r="AF111" s="402">
        <f>'Data (Layer 1)'!AF111/'Data (Layer 1)'!$AF$157*100</f>
        <v>74.707573224115578</v>
      </c>
      <c r="AH111" s="44"/>
      <c r="AI111" s="44"/>
      <c r="AJ111" s="44"/>
      <c r="AK111" s="44"/>
      <c r="AL111" s="43"/>
      <c r="AM111" s="43"/>
    </row>
    <row r="112" spans="1:39" x14ac:dyDescent="0.2">
      <c r="A112" s="103"/>
      <c r="B112" s="104"/>
      <c r="C112" s="105"/>
      <c r="D112" s="415"/>
      <c r="E112" s="416"/>
      <c r="F112" s="416"/>
      <c r="G112" s="716"/>
      <c r="H112" s="418"/>
      <c r="I112" s="419"/>
      <c r="J112" s="419"/>
      <c r="K112" s="419"/>
      <c r="L112" s="535"/>
      <c r="M112" s="420"/>
      <c r="N112" s="416"/>
      <c r="O112" s="416"/>
      <c r="P112" s="403"/>
      <c r="Q112" s="421"/>
      <c r="R112" s="422"/>
      <c r="S112" s="422"/>
      <c r="T112" s="423"/>
      <c r="U112" s="416"/>
      <c r="V112" s="422"/>
      <c r="W112" s="419"/>
      <c r="X112" s="419"/>
      <c r="Y112" s="419"/>
      <c r="Z112" s="419"/>
      <c r="AA112" s="419"/>
      <c r="AB112" s="423"/>
      <c r="AC112" s="416"/>
      <c r="AD112" s="416"/>
      <c r="AE112" s="424"/>
      <c r="AF112" s="404"/>
      <c r="AH112" s="43"/>
      <c r="AI112" s="44"/>
      <c r="AJ112" s="44"/>
      <c r="AK112" s="44"/>
      <c r="AL112" s="43"/>
      <c r="AM112" s="43"/>
    </row>
    <row r="113" spans="1:39" s="32" customFormat="1" x14ac:dyDescent="0.2">
      <c r="A113" s="96" t="s">
        <v>110</v>
      </c>
      <c r="B113" s="97" t="s">
        <v>221</v>
      </c>
      <c r="C113" s="98"/>
      <c r="D113" s="446">
        <f>'Data (Layer 1)'!D113/'Data (Layer 1)'!$AF$157*100</f>
        <v>0</v>
      </c>
      <c r="E113" s="425">
        <f>'Data (Layer 1)'!E113/'Data (Layer 1)'!$AF$157*100</f>
        <v>0</v>
      </c>
      <c r="F113" s="425">
        <f>'Data (Layer 1)'!F113/'Data (Layer 1)'!$AF$157*100</f>
        <v>0</v>
      </c>
      <c r="G113" s="447">
        <f>'Data (Layer 1)'!G113/'Data (Layer 1)'!$AF$157*100</f>
        <v>0</v>
      </c>
      <c r="H113" s="448">
        <f>'Data (Layer 1)'!H113/'Data (Layer 1)'!$AF$157*100</f>
        <v>0</v>
      </c>
      <c r="I113" s="449">
        <f>'Data (Layer 1)'!I113/'Data (Layer 1)'!$AF$157*100</f>
        <v>0</v>
      </c>
      <c r="J113" s="449">
        <f>'Data (Layer 1)'!J113/'Data (Layer 1)'!$AF$157*100</f>
        <v>0</v>
      </c>
      <c r="K113" s="449">
        <f>'Data (Layer 1)'!K113/'Data (Layer 1)'!$AF$157*100</f>
        <v>0</v>
      </c>
      <c r="L113" s="449">
        <f>'Data (Layer 1)'!L113/'Data (Layer 1)'!$AF$157*100</f>
        <v>0</v>
      </c>
      <c r="M113" s="450">
        <f>'Data (Layer 1)'!M113/'Data (Layer 1)'!$AF$157*100</f>
        <v>0</v>
      </c>
      <c r="N113" s="425">
        <f>'Data (Layer 1)'!N113/'Data (Layer 1)'!$AF$157*100</f>
        <v>0</v>
      </c>
      <c r="O113" s="425">
        <f>'Data (Layer 1)'!O113/'Data (Layer 1)'!$AF$157*100</f>
        <v>48.296916978225333</v>
      </c>
      <c r="P113" s="426">
        <f>'Data (Layer 1)'!P113/'Data (Layer 1)'!$AF$157*100</f>
        <v>48.296916978225333</v>
      </c>
      <c r="Q113" s="451">
        <f>'Data (Layer 1)'!Q113/'Data (Layer 1)'!$AF$157*100</f>
        <v>-1.2940800721438368</v>
      </c>
      <c r="R113" s="452">
        <f>'Data (Layer 1)'!R113/'Data (Layer 1)'!$AF$157*100</f>
        <v>0.33817423488079357</v>
      </c>
      <c r="S113" s="452">
        <f>'Data (Layer 1)'!S113/'Data (Layer 1)'!$AF$157*100</f>
        <v>1.3068555432393334</v>
      </c>
      <c r="T113" s="453">
        <f>'Data (Layer 1)'!T113/'Data (Layer 1)'!$AF$157*100</f>
        <v>0</v>
      </c>
      <c r="U113" s="425">
        <f>'Data (Layer 1)'!U113/'Data (Layer 1)'!$AF$157*100</f>
        <v>1.6450297781201269</v>
      </c>
      <c r="V113" s="452">
        <f>'Data (Layer 1)'!V113/'Data (Layer 1)'!$AF$157*100</f>
        <v>0</v>
      </c>
      <c r="W113" s="449">
        <f>'Data (Layer 1)'!W113/'Data (Layer 1)'!$AF$157*100</f>
        <v>0</v>
      </c>
      <c r="X113" s="449">
        <f>'Data (Layer 1)'!X113/'Data (Layer 1)'!$AF$157*100</f>
        <v>0</v>
      </c>
      <c r="Y113" s="449">
        <f>'Data (Layer 1)'!Y113/'Data (Layer 1)'!$AF$157*100</f>
        <v>0</v>
      </c>
      <c r="Z113" s="449">
        <f>'Data (Layer 1)'!Z113/'Data (Layer 1)'!$AF$157*100</f>
        <v>0</v>
      </c>
      <c r="AA113" s="449">
        <f>'Data (Layer 1)'!AA113/'Data (Layer 1)'!$AF$157*100</f>
        <v>0</v>
      </c>
      <c r="AB113" s="453">
        <f>'Data (Layer 1)'!AB113/'Data (Layer 1)'!$AF$157*100</f>
        <v>1.3151220245364196E-2</v>
      </c>
      <c r="AC113" s="425">
        <f>'Data (Layer 1)'!AC113/'Data (Layer 1)'!$AF$157*100</f>
        <v>1.3151220245364196E-2</v>
      </c>
      <c r="AD113" s="425">
        <f>'Data (Layer 1)'!AD113/'Data (Layer 1)'!$AF$157*100</f>
        <v>-7.8531572322317625E-2</v>
      </c>
      <c r="AE113" s="454">
        <f>'Data (Layer 1)'!AE113/'Data (Layer 1)'!$AF$157*100</f>
        <v>0.2855693538993368</v>
      </c>
      <c r="AF113" s="455">
        <f>'Data (Layer 1)'!AF113/'Data (Layer 1)'!$AF$157*100</f>
        <v>48.582486332124674</v>
      </c>
      <c r="AH113" s="44"/>
      <c r="AI113" s="44"/>
      <c r="AJ113" s="44"/>
      <c r="AK113" s="44"/>
      <c r="AL113" s="43"/>
      <c r="AM113" s="43"/>
    </row>
    <row r="114" spans="1:39" ht="12.75" customHeight="1" x14ac:dyDescent="0.2">
      <c r="A114" s="792"/>
      <c r="B114" s="97" t="s">
        <v>113</v>
      </c>
      <c r="C114" s="170"/>
      <c r="D114" s="582">
        <f>'Data (Layer 1)'!D114/'Data (Layer 1)'!$AF$157*100</f>
        <v>0</v>
      </c>
      <c r="E114" s="430">
        <f>'Data (Layer 1)'!E114/'Data (Layer 1)'!$AF$157*100</f>
        <v>0</v>
      </c>
      <c r="F114" s="430">
        <f>'Data (Layer 1)'!F114/'Data (Layer 1)'!$AF$157*100</f>
        <v>0</v>
      </c>
      <c r="G114" s="583">
        <f>'Data (Layer 1)'!G114/'Data (Layer 1)'!$AF$157*100</f>
        <v>0</v>
      </c>
      <c r="H114" s="584">
        <f>'Data (Layer 1)'!H114/'Data (Layer 1)'!$AF$157*100</f>
        <v>0</v>
      </c>
      <c r="I114" s="585">
        <f>'Data (Layer 1)'!I114/'Data (Layer 1)'!$AF$157*100</f>
        <v>0</v>
      </c>
      <c r="J114" s="585">
        <f>'Data (Layer 1)'!J114/'Data (Layer 1)'!$AF$157*100</f>
        <v>0</v>
      </c>
      <c r="K114" s="585">
        <f>'Data (Layer 1)'!K114/'Data (Layer 1)'!$AF$157*100</f>
        <v>0</v>
      </c>
      <c r="L114" s="585">
        <f>'Data (Layer 1)'!L114/'Data (Layer 1)'!$AF$157*100</f>
        <v>0</v>
      </c>
      <c r="M114" s="586">
        <f>'Data (Layer 1)'!M114/'Data (Layer 1)'!$AF$157*100</f>
        <v>0</v>
      </c>
      <c r="N114" s="430">
        <f>'Data (Layer 1)'!N114/'Data (Layer 1)'!$AF$157*100</f>
        <v>0</v>
      </c>
      <c r="O114" s="430">
        <f>'Data (Layer 1)'!O114/'Data (Layer 1)'!$AF$157*100</f>
        <v>5.920679354462961</v>
      </c>
      <c r="P114" s="431">
        <f>'Data (Layer 1)'!P114/'Data (Layer 1)'!$AF$157*100</f>
        <v>5.920679354462961</v>
      </c>
      <c r="Q114" s="587">
        <f>'Data (Layer 1)'!Q114/'Data (Layer 1)'!$AF$157*100</f>
        <v>1.5781464294437036E-2</v>
      </c>
      <c r="R114" s="588">
        <f>'Data (Layer 1)'!R114/'Data (Layer 1)'!$AF$157*100</f>
        <v>0</v>
      </c>
      <c r="S114" s="588">
        <f>'Data (Layer 1)'!S114/'Data (Layer 1)'!$AF$157*100</f>
        <v>0</v>
      </c>
      <c r="T114" s="589">
        <f>'Data (Layer 1)'!T114/'Data (Layer 1)'!$AF$157*100</f>
        <v>0</v>
      </c>
      <c r="U114" s="430">
        <f>'Data (Layer 1)'!U114/'Data (Layer 1)'!$AF$157*100</f>
        <v>0</v>
      </c>
      <c r="V114" s="588">
        <f>'Data (Layer 1)'!V114/'Data (Layer 1)'!$AF$157*100</f>
        <v>0</v>
      </c>
      <c r="W114" s="585">
        <f>'Data (Layer 1)'!W114/'Data (Layer 1)'!$AF$157*100</f>
        <v>0</v>
      </c>
      <c r="X114" s="585">
        <f>'Data (Layer 1)'!X114/'Data (Layer 1)'!$AF$157*100</f>
        <v>0</v>
      </c>
      <c r="Y114" s="585">
        <f>'Data (Layer 1)'!Y114/'Data (Layer 1)'!$AF$157*100</f>
        <v>0</v>
      </c>
      <c r="Z114" s="585">
        <f>'Data (Layer 1)'!Z114/'Data (Layer 1)'!$AF$157*100</f>
        <v>0</v>
      </c>
      <c r="AA114" s="585">
        <f>'Data (Layer 1)'!AA114/'Data (Layer 1)'!$AF$157*100</f>
        <v>0</v>
      </c>
      <c r="AB114" s="589">
        <f>'Data (Layer 1)'!AB114/'Data (Layer 1)'!$AF$157*100</f>
        <v>0</v>
      </c>
      <c r="AC114" s="430">
        <f>'Data (Layer 1)'!AC114/'Data (Layer 1)'!$AF$157*100</f>
        <v>0</v>
      </c>
      <c r="AD114" s="430">
        <f>'Data (Layer 1)'!AD114/'Data (Layer 1)'!$AF$157*100</f>
        <v>0</v>
      </c>
      <c r="AE114" s="467">
        <f>'Data (Layer 1)'!AE114/'Data (Layer 1)'!$AF$157*100</f>
        <v>1.5781464294437036E-2</v>
      </c>
      <c r="AF114" s="432">
        <f>'Data (Layer 1)'!AF114/'Data (Layer 1)'!$AF$157*100</f>
        <v>5.9364608187573973</v>
      </c>
      <c r="AH114" s="43"/>
      <c r="AI114" s="43"/>
      <c r="AJ114" s="43"/>
      <c r="AK114" s="43"/>
      <c r="AL114" s="43"/>
      <c r="AM114" s="43"/>
    </row>
    <row r="115" spans="1:39" x14ac:dyDescent="0.2">
      <c r="A115" s="793"/>
      <c r="B115" s="97" t="s">
        <v>114</v>
      </c>
      <c r="C115" s="170"/>
      <c r="D115" s="582">
        <f>'Data (Layer 1)'!D115/'Data (Layer 1)'!$AF$157*100</f>
        <v>0</v>
      </c>
      <c r="E115" s="430">
        <f>'Data (Layer 1)'!E115/'Data (Layer 1)'!$AF$157*100</f>
        <v>0</v>
      </c>
      <c r="F115" s="430">
        <f>'Data (Layer 1)'!F115/'Data (Layer 1)'!$AF$157*100</f>
        <v>0</v>
      </c>
      <c r="G115" s="583">
        <f>'Data (Layer 1)'!G115/'Data (Layer 1)'!$AF$157*100</f>
        <v>0</v>
      </c>
      <c r="H115" s="584">
        <f>'Data (Layer 1)'!H115/'Data (Layer 1)'!$AF$157*100</f>
        <v>0</v>
      </c>
      <c r="I115" s="585">
        <f>'Data (Layer 1)'!I115/'Data (Layer 1)'!$AF$157*100</f>
        <v>0</v>
      </c>
      <c r="J115" s="585">
        <f>'Data (Layer 1)'!J115/'Data (Layer 1)'!$AF$157*100</f>
        <v>0</v>
      </c>
      <c r="K115" s="585">
        <f>'Data (Layer 1)'!K115/'Data (Layer 1)'!$AF$157*100</f>
        <v>0</v>
      </c>
      <c r="L115" s="585">
        <f>'Data (Layer 1)'!L115/'Data (Layer 1)'!$AF$157*100</f>
        <v>0</v>
      </c>
      <c r="M115" s="586">
        <f>'Data (Layer 1)'!M115/'Data (Layer 1)'!$AF$157*100</f>
        <v>0</v>
      </c>
      <c r="N115" s="430">
        <f>'Data (Layer 1)'!N115/'Data (Layer 1)'!$AF$157*100</f>
        <v>0</v>
      </c>
      <c r="O115" s="430">
        <f>'Data (Layer 1)'!O115/'Data (Layer 1)'!$AF$157*100</f>
        <v>2.2236834689161515</v>
      </c>
      <c r="P115" s="431">
        <f>'Data (Layer 1)'!P115/'Data (Layer 1)'!$AF$157*100</f>
        <v>2.2236834689161515</v>
      </c>
      <c r="Q115" s="587">
        <f>'Data (Layer 1)'!Q115/'Data (Layer 1)'!$AF$157*100</f>
        <v>-7.1768087624701743E-2</v>
      </c>
      <c r="R115" s="588">
        <f>'Data (Layer 1)'!R115/'Data (Layer 1)'!$AF$157*100</f>
        <v>0</v>
      </c>
      <c r="S115" s="588">
        <f>'Data (Layer 1)'!S115/'Data (Layer 1)'!$AF$157*100</f>
        <v>0</v>
      </c>
      <c r="T115" s="589">
        <f>'Data (Layer 1)'!T115/'Data (Layer 1)'!$AF$157*100</f>
        <v>0</v>
      </c>
      <c r="U115" s="430">
        <f>'Data (Layer 1)'!U115/'Data (Layer 1)'!$AF$157*100</f>
        <v>0</v>
      </c>
      <c r="V115" s="588">
        <f>'Data (Layer 1)'!V115/'Data (Layer 1)'!$AF$157*100</f>
        <v>0</v>
      </c>
      <c r="W115" s="585">
        <f>'Data (Layer 1)'!W115/'Data (Layer 1)'!$AF$157*100</f>
        <v>0</v>
      </c>
      <c r="X115" s="585">
        <f>'Data (Layer 1)'!X115/'Data (Layer 1)'!$AF$157*100</f>
        <v>0</v>
      </c>
      <c r="Y115" s="585">
        <f>'Data (Layer 1)'!Y115/'Data (Layer 1)'!$AF$157*100</f>
        <v>0</v>
      </c>
      <c r="Z115" s="585">
        <f>'Data (Layer 1)'!Z115/'Data (Layer 1)'!$AF$157*100</f>
        <v>0</v>
      </c>
      <c r="AA115" s="585">
        <f>'Data (Layer 1)'!AA115/'Data (Layer 1)'!$AF$157*100</f>
        <v>0</v>
      </c>
      <c r="AB115" s="589">
        <f>'Data (Layer 1)'!AB115/'Data (Layer 1)'!$AF$157*100</f>
        <v>0</v>
      </c>
      <c r="AC115" s="430">
        <f>'Data (Layer 1)'!AC115/'Data (Layer 1)'!$AF$157*100</f>
        <v>0</v>
      </c>
      <c r="AD115" s="430">
        <f>'Data (Layer 1)'!AD115/'Data (Layer 1)'!$AF$157*100</f>
        <v>-1.5405715144569485E-2</v>
      </c>
      <c r="AE115" s="467">
        <f>'Data (Layer 1)'!AE115/'Data (Layer 1)'!$AF$157*100</f>
        <v>-8.7173802769271239E-2</v>
      </c>
      <c r="AF115" s="432">
        <f>'Data (Layer 1)'!AF115/'Data (Layer 1)'!$AF$157*100</f>
        <v>2.1365096661468805</v>
      </c>
      <c r="AH115" s="43"/>
      <c r="AI115" s="43"/>
      <c r="AJ115" s="43"/>
      <c r="AK115" s="43"/>
      <c r="AL115" s="43"/>
      <c r="AM115" s="43"/>
    </row>
    <row r="116" spans="1:39" x14ac:dyDescent="0.2">
      <c r="A116" s="793"/>
      <c r="B116" s="97" t="s">
        <v>115</v>
      </c>
      <c r="C116" s="218"/>
      <c r="D116" s="582">
        <f>'Data (Layer 1)'!D116/'Data (Layer 1)'!$AF$157*100</f>
        <v>0</v>
      </c>
      <c r="E116" s="430">
        <f>'Data (Layer 1)'!E116/'Data (Layer 1)'!$AF$157*100</f>
        <v>0</v>
      </c>
      <c r="F116" s="430">
        <f>'Data (Layer 1)'!F116/'Data (Layer 1)'!$AF$157*100</f>
        <v>0</v>
      </c>
      <c r="G116" s="583">
        <f>'Data (Layer 1)'!G116/'Data (Layer 1)'!$AF$157*100</f>
        <v>0</v>
      </c>
      <c r="H116" s="584">
        <f>'Data (Layer 1)'!H116/'Data (Layer 1)'!$AF$157*100</f>
        <v>0</v>
      </c>
      <c r="I116" s="585">
        <f>'Data (Layer 1)'!I116/'Data (Layer 1)'!$AF$157*100</f>
        <v>0</v>
      </c>
      <c r="J116" s="585">
        <f>'Data (Layer 1)'!J116/'Data (Layer 1)'!$AF$157*100</f>
        <v>0</v>
      </c>
      <c r="K116" s="585">
        <f>'Data (Layer 1)'!K116/'Data (Layer 1)'!$AF$157*100</f>
        <v>0</v>
      </c>
      <c r="L116" s="585">
        <f>'Data (Layer 1)'!L116/'Data (Layer 1)'!$AF$157*100</f>
        <v>0</v>
      </c>
      <c r="M116" s="586">
        <f>'Data (Layer 1)'!M116/'Data (Layer 1)'!$AF$157*100</f>
        <v>0</v>
      </c>
      <c r="N116" s="430">
        <f>'Data (Layer 1)'!N116/'Data (Layer 1)'!$AF$157*100</f>
        <v>0</v>
      </c>
      <c r="O116" s="430">
        <f>'Data (Layer 1)'!O116/'Data (Layer 1)'!$AF$157*100</f>
        <v>1.7164221165949611</v>
      </c>
      <c r="P116" s="431">
        <f>'Data (Layer 1)'!P116/'Data (Layer 1)'!$AF$157*100</f>
        <v>1.7164221165949611</v>
      </c>
      <c r="Q116" s="587">
        <f>'Data (Layer 1)'!Q116/'Data (Layer 1)'!$AF$157*100</f>
        <v>0.12925770755443666</v>
      </c>
      <c r="R116" s="588">
        <f>'Data (Layer 1)'!R116/'Data (Layer 1)'!$AF$157*100</f>
        <v>0</v>
      </c>
      <c r="S116" s="588">
        <f>'Data (Layer 1)'!S116/'Data (Layer 1)'!$AF$157*100</f>
        <v>0</v>
      </c>
      <c r="T116" s="589">
        <f>'Data (Layer 1)'!T116/'Data (Layer 1)'!$AF$157*100</f>
        <v>0</v>
      </c>
      <c r="U116" s="430">
        <f>'Data (Layer 1)'!U116/'Data (Layer 1)'!$AF$157*100</f>
        <v>0</v>
      </c>
      <c r="V116" s="588">
        <f>'Data (Layer 1)'!V116/'Data (Layer 1)'!$AF$157*100</f>
        <v>0</v>
      </c>
      <c r="W116" s="585">
        <f>'Data (Layer 1)'!W116/'Data (Layer 1)'!$AF$157*100</f>
        <v>0</v>
      </c>
      <c r="X116" s="585">
        <f>'Data (Layer 1)'!X116/'Data (Layer 1)'!$AF$157*100</f>
        <v>0</v>
      </c>
      <c r="Y116" s="585">
        <f>'Data (Layer 1)'!Y116/'Data (Layer 1)'!$AF$157*100</f>
        <v>0</v>
      </c>
      <c r="Z116" s="585">
        <f>'Data (Layer 1)'!Z116/'Data (Layer 1)'!$AF$157*100</f>
        <v>0</v>
      </c>
      <c r="AA116" s="585">
        <f>'Data (Layer 1)'!AA116/'Data (Layer 1)'!$AF$157*100</f>
        <v>0</v>
      </c>
      <c r="AB116" s="589">
        <f>'Data (Layer 1)'!AB116/'Data (Layer 1)'!$AF$157*100</f>
        <v>0</v>
      </c>
      <c r="AC116" s="430">
        <f>'Data (Layer 1)'!AC116/'Data (Layer 1)'!$AF$157*100</f>
        <v>0</v>
      </c>
      <c r="AD116" s="430">
        <f>'Data (Layer 1)'!AD116/'Data (Layer 1)'!$AF$157*100</f>
        <v>0</v>
      </c>
      <c r="AE116" s="467">
        <f>'Data (Layer 1)'!AE116/'Data (Layer 1)'!$AF$157*100</f>
        <v>0.12925770755443666</v>
      </c>
      <c r="AF116" s="432">
        <f>'Data (Layer 1)'!AF116/'Data (Layer 1)'!$AF$157*100</f>
        <v>1.8456798241493977</v>
      </c>
      <c r="AH116" s="43"/>
      <c r="AI116" s="43"/>
      <c r="AJ116" s="43"/>
      <c r="AK116" s="43"/>
      <c r="AL116" s="43"/>
      <c r="AM116" s="43"/>
    </row>
    <row r="117" spans="1:39" x14ac:dyDescent="0.2">
      <c r="A117" s="793"/>
      <c r="B117" s="97" t="s">
        <v>116</v>
      </c>
      <c r="C117" s="218"/>
      <c r="D117" s="582">
        <f>'Data (Layer 1)'!D117/'Data (Layer 1)'!$AF$157*100</f>
        <v>0</v>
      </c>
      <c r="E117" s="430">
        <f>'Data (Layer 1)'!E117/'Data (Layer 1)'!$AF$157*100</f>
        <v>0</v>
      </c>
      <c r="F117" s="430">
        <f>'Data (Layer 1)'!F117/'Data (Layer 1)'!$AF$157*100</f>
        <v>0</v>
      </c>
      <c r="G117" s="583">
        <f>'Data (Layer 1)'!G117/'Data (Layer 1)'!$AF$157*100</f>
        <v>0</v>
      </c>
      <c r="H117" s="584">
        <f>'Data (Layer 1)'!H117/'Data (Layer 1)'!$AF$157*100</f>
        <v>0</v>
      </c>
      <c r="I117" s="585">
        <f>'Data (Layer 1)'!I117/'Data (Layer 1)'!$AF$157*100</f>
        <v>0</v>
      </c>
      <c r="J117" s="585">
        <f>'Data (Layer 1)'!J117/'Data (Layer 1)'!$AF$157*100</f>
        <v>0</v>
      </c>
      <c r="K117" s="585">
        <f>'Data (Layer 1)'!K117/'Data (Layer 1)'!$AF$157*100</f>
        <v>0</v>
      </c>
      <c r="L117" s="585">
        <f>'Data (Layer 1)'!L117/'Data (Layer 1)'!$AF$157*100</f>
        <v>0</v>
      </c>
      <c r="M117" s="586">
        <f>'Data (Layer 1)'!M117/'Data (Layer 1)'!$AF$157*100</f>
        <v>0</v>
      </c>
      <c r="N117" s="430">
        <f>'Data (Layer 1)'!N117/'Data (Layer 1)'!$AF$157*100</f>
        <v>0</v>
      </c>
      <c r="O117" s="430">
        <f>'Data (Layer 1)'!O117/'Data (Layer 1)'!$AF$157*100</f>
        <v>14.688785766622203</v>
      </c>
      <c r="P117" s="431">
        <f>'Data (Layer 1)'!P117/'Data (Layer 1)'!$AF$157*100</f>
        <v>14.688785766622203</v>
      </c>
      <c r="Q117" s="587">
        <f>'Data (Layer 1)'!Q117/'Data (Layer 1)'!$AF$157*100</f>
        <v>0</v>
      </c>
      <c r="R117" s="588">
        <f>'Data (Layer 1)'!R117/'Data (Layer 1)'!$AF$157*100</f>
        <v>0</v>
      </c>
      <c r="S117" s="588">
        <f>'Data (Layer 1)'!S117/'Data (Layer 1)'!$AF$157*100</f>
        <v>0</v>
      </c>
      <c r="T117" s="589">
        <f>'Data (Layer 1)'!T117/'Data (Layer 1)'!$AF$157*100</f>
        <v>0</v>
      </c>
      <c r="U117" s="430">
        <f>'Data (Layer 1)'!U117/'Data (Layer 1)'!$AF$157*100</f>
        <v>0</v>
      </c>
      <c r="V117" s="588">
        <f>'Data (Layer 1)'!V117/'Data (Layer 1)'!$AF$157*100</f>
        <v>0</v>
      </c>
      <c r="W117" s="585">
        <f>'Data (Layer 1)'!W117/'Data (Layer 1)'!$AF$157*100</f>
        <v>0</v>
      </c>
      <c r="X117" s="585">
        <f>'Data (Layer 1)'!X117/'Data (Layer 1)'!$AF$157*100</f>
        <v>0</v>
      </c>
      <c r="Y117" s="585">
        <f>'Data (Layer 1)'!Y117/'Data (Layer 1)'!$AF$157*100</f>
        <v>0</v>
      </c>
      <c r="Z117" s="585">
        <f>'Data (Layer 1)'!Z117/'Data (Layer 1)'!$AF$157*100</f>
        <v>0</v>
      </c>
      <c r="AA117" s="585">
        <f>'Data (Layer 1)'!AA117/'Data (Layer 1)'!$AF$157*100</f>
        <v>0</v>
      </c>
      <c r="AB117" s="589">
        <f>'Data (Layer 1)'!AB117/'Data (Layer 1)'!$AF$157*100</f>
        <v>1.3151220245364196E-2</v>
      </c>
      <c r="AC117" s="430">
        <f>'Data (Layer 1)'!AC117/'Data (Layer 1)'!$AF$157*100</f>
        <v>1.3151220245364196E-2</v>
      </c>
      <c r="AD117" s="430">
        <f>'Data (Layer 1)'!AD117/'Data (Layer 1)'!$AF$157*100</f>
        <v>0</v>
      </c>
      <c r="AE117" s="467">
        <f>'Data (Layer 1)'!AE117/'Data (Layer 1)'!$AF$157*100</f>
        <v>1.3151220245364196E-2</v>
      </c>
      <c r="AF117" s="432">
        <f>'Data (Layer 1)'!AF117/'Data (Layer 1)'!$AF$157*100</f>
        <v>14.701936986867567</v>
      </c>
      <c r="AH117" s="43"/>
      <c r="AI117" s="43"/>
      <c r="AJ117" s="43"/>
      <c r="AK117" s="43"/>
      <c r="AL117" s="43"/>
      <c r="AM117" s="43"/>
    </row>
    <row r="118" spans="1:39" x14ac:dyDescent="0.2">
      <c r="A118" s="793"/>
      <c r="B118" s="97" t="s">
        <v>117</v>
      </c>
      <c r="C118" s="218"/>
      <c r="D118" s="582">
        <f>'Data (Layer 1)'!D118/'Data (Layer 1)'!$AF$157*100</f>
        <v>0</v>
      </c>
      <c r="E118" s="430">
        <f>'Data (Layer 1)'!E118/'Data (Layer 1)'!$AF$157*100</f>
        <v>0</v>
      </c>
      <c r="F118" s="430">
        <f>'Data (Layer 1)'!F118/'Data (Layer 1)'!$AF$157*100</f>
        <v>0</v>
      </c>
      <c r="G118" s="583">
        <f>'Data (Layer 1)'!G118/'Data (Layer 1)'!$AF$157*100</f>
        <v>0</v>
      </c>
      <c r="H118" s="584">
        <f>'Data (Layer 1)'!H118/'Data (Layer 1)'!$AF$157*100</f>
        <v>0</v>
      </c>
      <c r="I118" s="585">
        <f>'Data (Layer 1)'!I118/'Data (Layer 1)'!$AF$157*100</f>
        <v>0</v>
      </c>
      <c r="J118" s="585">
        <f>'Data (Layer 1)'!J118/'Data (Layer 1)'!$AF$157*100</f>
        <v>0</v>
      </c>
      <c r="K118" s="585">
        <f>'Data (Layer 1)'!K118/'Data (Layer 1)'!$AF$157*100</f>
        <v>0</v>
      </c>
      <c r="L118" s="585">
        <f>'Data (Layer 1)'!L118/'Data (Layer 1)'!$AF$157*100</f>
        <v>0</v>
      </c>
      <c r="M118" s="586">
        <f>'Data (Layer 1)'!M118/'Data (Layer 1)'!$AF$157*100</f>
        <v>0</v>
      </c>
      <c r="N118" s="430">
        <f>'Data (Layer 1)'!N118/'Data (Layer 1)'!$AF$157*100</f>
        <v>0</v>
      </c>
      <c r="O118" s="430">
        <f>'Data (Layer 1)'!O118/'Data (Layer 1)'!$AF$157*100</f>
        <v>2.5039923347173429</v>
      </c>
      <c r="P118" s="431">
        <f>'Data (Layer 1)'!P118/'Data (Layer 1)'!$AF$157*100</f>
        <v>2.5039923347173429</v>
      </c>
      <c r="Q118" s="587">
        <f>'Data (Layer 1)'!Q118/'Data (Layer 1)'!$AF$157*100</f>
        <v>-0.22770398481973433</v>
      </c>
      <c r="R118" s="588">
        <f>'Data (Layer 1)'!R118/'Data (Layer 1)'!$AF$157*100</f>
        <v>0</v>
      </c>
      <c r="S118" s="588">
        <f>'Data (Layer 1)'!S118/'Data (Layer 1)'!$AF$157*100</f>
        <v>0</v>
      </c>
      <c r="T118" s="589">
        <f>'Data (Layer 1)'!T118/'Data (Layer 1)'!$AF$157*100</f>
        <v>0</v>
      </c>
      <c r="U118" s="430">
        <f>'Data (Layer 1)'!U118/'Data (Layer 1)'!$AF$157*100</f>
        <v>0</v>
      </c>
      <c r="V118" s="588">
        <f>'Data (Layer 1)'!V118/'Data (Layer 1)'!$AF$157*100</f>
        <v>0</v>
      </c>
      <c r="W118" s="585">
        <f>'Data (Layer 1)'!W118/'Data (Layer 1)'!$AF$157*100</f>
        <v>0</v>
      </c>
      <c r="X118" s="585">
        <f>'Data (Layer 1)'!X118/'Data (Layer 1)'!$AF$157*100</f>
        <v>0</v>
      </c>
      <c r="Y118" s="585">
        <f>'Data (Layer 1)'!Y118/'Data (Layer 1)'!$AF$157*100</f>
        <v>0</v>
      </c>
      <c r="Z118" s="585">
        <f>'Data (Layer 1)'!Z118/'Data (Layer 1)'!$AF$157*100</f>
        <v>0</v>
      </c>
      <c r="AA118" s="585">
        <f>'Data (Layer 1)'!AA118/'Data (Layer 1)'!$AF$157*100</f>
        <v>0</v>
      </c>
      <c r="AB118" s="589">
        <f>'Data (Layer 1)'!AB118/'Data (Layer 1)'!$AF$157*100</f>
        <v>0</v>
      </c>
      <c r="AC118" s="430">
        <f>'Data (Layer 1)'!AC118/'Data (Layer 1)'!$AF$157*100</f>
        <v>0</v>
      </c>
      <c r="AD118" s="430">
        <f>'Data (Layer 1)'!AD118/'Data (Layer 1)'!$AF$157*100</f>
        <v>-8.266481297086065E-3</v>
      </c>
      <c r="AE118" s="467">
        <f>'Data (Layer 1)'!AE118/'Data (Layer 1)'!$AF$157*100</f>
        <v>-0.23597046611682043</v>
      </c>
      <c r="AF118" s="432">
        <f>'Data (Layer 1)'!AF118/'Data (Layer 1)'!$AF$157*100</f>
        <v>2.2680218686005222</v>
      </c>
      <c r="AH118" s="43"/>
      <c r="AI118" s="43"/>
      <c r="AJ118" s="43"/>
      <c r="AK118" s="43"/>
      <c r="AL118" s="43"/>
      <c r="AM118" s="43"/>
    </row>
    <row r="119" spans="1:39" x14ac:dyDescent="0.2">
      <c r="A119" s="793"/>
      <c r="B119" s="97" t="s">
        <v>118</v>
      </c>
      <c r="C119" s="218"/>
      <c r="D119" s="596">
        <f>'Data (Layer 1)'!D119/'Data (Layer 1)'!$AF$157*100</f>
        <v>0</v>
      </c>
      <c r="E119" s="430">
        <f>'Data (Layer 1)'!E119/'Data (Layer 1)'!$AF$157*100</f>
        <v>0</v>
      </c>
      <c r="F119" s="430">
        <f>'Data (Layer 1)'!F119/'Data (Layer 1)'!$AF$157*100</f>
        <v>0</v>
      </c>
      <c r="G119" s="583">
        <f>'Data (Layer 1)'!G119/'Data (Layer 1)'!$AF$157*100</f>
        <v>0</v>
      </c>
      <c r="H119" s="584">
        <f>'Data (Layer 1)'!H119/'Data (Layer 1)'!$AF$157*100</f>
        <v>0</v>
      </c>
      <c r="I119" s="585">
        <f>'Data (Layer 1)'!I119/'Data (Layer 1)'!$AF$157*100</f>
        <v>0</v>
      </c>
      <c r="J119" s="585">
        <f>'Data (Layer 1)'!J119/'Data (Layer 1)'!$AF$157*100</f>
        <v>0</v>
      </c>
      <c r="K119" s="585">
        <f>'Data (Layer 1)'!K119/'Data (Layer 1)'!$AF$157*100</f>
        <v>0</v>
      </c>
      <c r="L119" s="585">
        <f>'Data (Layer 1)'!L119/'Data (Layer 1)'!$AF$157*100</f>
        <v>0</v>
      </c>
      <c r="M119" s="586">
        <f>'Data (Layer 1)'!M119/'Data (Layer 1)'!$AF$157*100</f>
        <v>0</v>
      </c>
      <c r="N119" s="430">
        <f>'Data (Layer 1)'!N119/'Data (Layer 1)'!$AF$157*100</f>
        <v>0</v>
      </c>
      <c r="O119" s="430">
        <f>'Data (Layer 1)'!O119/'Data (Layer 1)'!$AF$157*100</f>
        <v>2.4630356773817801</v>
      </c>
      <c r="P119" s="431">
        <f>'Data (Layer 1)'!P119/'Data (Layer 1)'!$AF$157*100</f>
        <v>2.4630356773817801</v>
      </c>
      <c r="Q119" s="587">
        <f>'Data (Layer 1)'!Q119/'Data (Layer 1)'!$AF$157*100</f>
        <v>-0.35733744152403857</v>
      </c>
      <c r="R119" s="588">
        <f>'Data (Layer 1)'!R119/'Data (Layer 1)'!$AF$157*100</f>
        <v>0</v>
      </c>
      <c r="S119" s="588">
        <f>'Data (Layer 1)'!S119/'Data (Layer 1)'!$AF$157*100</f>
        <v>0</v>
      </c>
      <c r="T119" s="589">
        <f>'Data (Layer 1)'!T119/'Data (Layer 1)'!$AF$157*100</f>
        <v>0</v>
      </c>
      <c r="U119" s="430">
        <f>'Data (Layer 1)'!U119/'Data (Layer 1)'!$AF$157*100</f>
        <v>0</v>
      </c>
      <c r="V119" s="588">
        <f>'Data (Layer 1)'!V119/'Data (Layer 1)'!$AF$157*100</f>
        <v>0</v>
      </c>
      <c r="W119" s="585">
        <f>'Data (Layer 1)'!W119/'Data (Layer 1)'!$AF$157*100</f>
        <v>0</v>
      </c>
      <c r="X119" s="585">
        <f>'Data (Layer 1)'!X119/'Data (Layer 1)'!$AF$157*100</f>
        <v>0</v>
      </c>
      <c r="Y119" s="585">
        <f>'Data (Layer 1)'!Y119/'Data (Layer 1)'!$AF$157*100</f>
        <v>0</v>
      </c>
      <c r="Z119" s="585">
        <f>'Data (Layer 1)'!Z119/'Data (Layer 1)'!$AF$157*100</f>
        <v>0</v>
      </c>
      <c r="AA119" s="585">
        <f>'Data (Layer 1)'!AA119/'Data (Layer 1)'!$AF$157*100</f>
        <v>0</v>
      </c>
      <c r="AB119" s="589">
        <f>'Data (Layer 1)'!AB119/'Data (Layer 1)'!$AF$157*100</f>
        <v>0</v>
      </c>
      <c r="AC119" s="430">
        <f>'Data (Layer 1)'!AC119/'Data (Layer 1)'!$AF$157*100</f>
        <v>0</v>
      </c>
      <c r="AD119" s="430">
        <f>'Data (Layer 1)'!AD119/'Data (Layer 1)'!$AF$157*100</f>
        <v>-3.081143028913897E-2</v>
      </c>
      <c r="AE119" s="467">
        <f>'Data (Layer 1)'!AE119/'Data (Layer 1)'!$AF$157*100</f>
        <v>-0.38814887181317753</v>
      </c>
      <c r="AF119" s="432">
        <f>'Data (Layer 1)'!AF119/'Data (Layer 1)'!$AF$157*100</f>
        <v>2.0748868055686027</v>
      </c>
      <c r="AH119" s="43"/>
      <c r="AI119" s="43"/>
      <c r="AJ119" s="43"/>
      <c r="AK119" s="43"/>
      <c r="AL119" s="43"/>
      <c r="AM119" s="43"/>
    </row>
    <row r="120" spans="1:39" x14ac:dyDescent="0.2">
      <c r="A120" s="793"/>
      <c r="B120" s="97" t="s">
        <v>119</v>
      </c>
      <c r="C120" s="218"/>
      <c r="D120" s="582">
        <f>'Data (Layer 1)'!D120/'Data (Layer 1)'!$AF$157*100</f>
        <v>0</v>
      </c>
      <c r="E120" s="430">
        <f>'Data (Layer 1)'!E120/'Data (Layer 1)'!$AF$157*100</f>
        <v>0</v>
      </c>
      <c r="F120" s="430">
        <f>'Data (Layer 1)'!F120/'Data (Layer 1)'!$AF$157*100</f>
        <v>0</v>
      </c>
      <c r="G120" s="583">
        <f>'Data (Layer 1)'!G120/'Data (Layer 1)'!$AF$157*100</f>
        <v>0</v>
      </c>
      <c r="H120" s="584">
        <f>'Data (Layer 1)'!H120/'Data (Layer 1)'!$AF$157*100</f>
        <v>0</v>
      </c>
      <c r="I120" s="585">
        <f>'Data (Layer 1)'!I120/'Data (Layer 1)'!$AF$157*100</f>
        <v>0</v>
      </c>
      <c r="J120" s="585">
        <f>'Data (Layer 1)'!J120/'Data (Layer 1)'!$AF$157*100</f>
        <v>0</v>
      </c>
      <c r="K120" s="585">
        <f>'Data (Layer 1)'!K120/'Data (Layer 1)'!$AF$157*100</f>
        <v>0</v>
      </c>
      <c r="L120" s="585">
        <f>'Data (Layer 1)'!L120/'Data (Layer 1)'!$AF$157*100</f>
        <v>0</v>
      </c>
      <c r="M120" s="586">
        <f>'Data (Layer 1)'!M120/'Data (Layer 1)'!$AF$157*100</f>
        <v>0</v>
      </c>
      <c r="N120" s="430">
        <f>'Data (Layer 1)'!N120/'Data (Layer 1)'!$AF$157*100</f>
        <v>0</v>
      </c>
      <c r="O120" s="430">
        <f>'Data (Layer 1)'!O120/'Data (Layer 1)'!$AF$157*100</f>
        <v>5.4821800965675314</v>
      </c>
      <c r="P120" s="431">
        <f>'Data (Layer 1)'!P120/'Data (Layer 1)'!$AF$157*100</f>
        <v>5.4821800965675314</v>
      </c>
      <c r="Q120" s="587">
        <f>'Data (Layer 1)'!Q120/'Data (Layer 1)'!$AF$157*100</f>
        <v>-4.0580908185695229E-2</v>
      </c>
      <c r="R120" s="588">
        <f>'Data (Layer 1)'!R120/'Data (Layer 1)'!$AF$157*100</f>
        <v>0</v>
      </c>
      <c r="S120" s="588">
        <f>'Data (Layer 1)'!S120/'Data (Layer 1)'!$AF$157*100</f>
        <v>0</v>
      </c>
      <c r="T120" s="589">
        <f>'Data (Layer 1)'!T120/'Data (Layer 1)'!$AF$157*100</f>
        <v>0</v>
      </c>
      <c r="U120" s="430">
        <f>'Data (Layer 1)'!U120/'Data (Layer 1)'!$AF$157*100</f>
        <v>0</v>
      </c>
      <c r="V120" s="588">
        <f>'Data (Layer 1)'!V120/'Data (Layer 1)'!$AF$157*100</f>
        <v>0</v>
      </c>
      <c r="W120" s="585">
        <f>'Data (Layer 1)'!W120/'Data (Layer 1)'!$AF$157*100</f>
        <v>0</v>
      </c>
      <c r="X120" s="585">
        <f>'Data (Layer 1)'!X120/'Data (Layer 1)'!$AF$157*100</f>
        <v>0</v>
      </c>
      <c r="Y120" s="585">
        <f>'Data (Layer 1)'!Y120/'Data (Layer 1)'!$AF$157*100</f>
        <v>0</v>
      </c>
      <c r="Z120" s="585">
        <f>'Data (Layer 1)'!Z120/'Data (Layer 1)'!$AF$157*100</f>
        <v>0</v>
      </c>
      <c r="AA120" s="585">
        <f>'Data (Layer 1)'!AA120/'Data (Layer 1)'!$AF$157*100</f>
        <v>0</v>
      </c>
      <c r="AB120" s="589">
        <f>'Data (Layer 1)'!AB120/'Data (Layer 1)'!$AF$157*100</f>
        <v>0</v>
      </c>
      <c r="AC120" s="430">
        <f>'Data (Layer 1)'!AC120/'Data (Layer 1)'!$AF$157*100</f>
        <v>0</v>
      </c>
      <c r="AD120" s="430">
        <f>'Data (Layer 1)'!AD120/'Data (Layer 1)'!$AF$157*100</f>
        <v>-7.5149829973509691E-3</v>
      </c>
      <c r="AE120" s="467">
        <f>'Data (Layer 1)'!AE120/'Data (Layer 1)'!$AF$157*100</f>
        <v>-4.8095891183046198E-2</v>
      </c>
      <c r="AF120" s="432">
        <f>'Data (Layer 1)'!AF120/'Data (Layer 1)'!$AF$157*100</f>
        <v>5.4340842053844849</v>
      </c>
      <c r="AH120" s="43"/>
      <c r="AI120" s="43"/>
      <c r="AJ120" s="43"/>
      <c r="AK120" s="43"/>
      <c r="AL120" s="43"/>
      <c r="AM120" s="43"/>
    </row>
    <row r="121" spans="1:39" x14ac:dyDescent="0.2">
      <c r="A121" s="793"/>
      <c r="B121" s="97" t="s">
        <v>120</v>
      </c>
      <c r="C121" s="218"/>
      <c r="D121" s="582">
        <f>'Data (Layer 1)'!D121/'Data (Layer 1)'!$AF$157*100</f>
        <v>0</v>
      </c>
      <c r="E121" s="430">
        <f>'Data (Layer 1)'!E121/'Data (Layer 1)'!$AF$157*100</f>
        <v>0</v>
      </c>
      <c r="F121" s="430">
        <f>'Data (Layer 1)'!F121/'Data (Layer 1)'!$AF$157*100</f>
        <v>0</v>
      </c>
      <c r="G121" s="583">
        <f>'Data (Layer 1)'!G121/'Data (Layer 1)'!$AF$157*100</f>
        <v>0</v>
      </c>
      <c r="H121" s="584">
        <f>'Data (Layer 1)'!H121/'Data (Layer 1)'!$AF$157*100</f>
        <v>0</v>
      </c>
      <c r="I121" s="585">
        <f>'Data (Layer 1)'!I121/'Data (Layer 1)'!$AF$157*100</f>
        <v>0</v>
      </c>
      <c r="J121" s="585">
        <f>'Data (Layer 1)'!J121/'Data (Layer 1)'!$AF$157*100</f>
        <v>0</v>
      </c>
      <c r="K121" s="585">
        <f>'Data (Layer 1)'!K121/'Data (Layer 1)'!$AF$157*100</f>
        <v>0</v>
      </c>
      <c r="L121" s="585">
        <f>'Data (Layer 1)'!L121/'Data (Layer 1)'!$AF$157*100</f>
        <v>0</v>
      </c>
      <c r="M121" s="586">
        <f>'Data (Layer 1)'!M121/'Data (Layer 1)'!$AF$157*100</f>
        <v>0</v>
      </c>
      <c r="N121" s="430">
        <f>'Data (Layer 1)'!N121/'Data (Layer 1)'!$AF$157*100</f>
        <v>0</v>
      </c>
      <c r="O121" s="430">
        <f>'Data (Layer 1)'!O121/'Data (Layer 1)'!$AF$157*100</f>
        <v>1.1621921205403274</v>
      </c>
      <c r="P121" s="431">
        <f>'Data (Layer 1)'!P121/'Data (Layer 1)'!$AF$157*100</f>
        <v>1.1621921205403274</v>
      </c>
      <c r="Q121" s="587">
        <f>'Data (Layer 1)'!Q121/'Data (Layer 1)'!$AF$157*100</f>
        <v>1.8787457493377423E-3</v>
      </c>
      <c r="R121" s="588">
        <f>'Data (Layer 1)'!R121/'Data (Layer 1)'!$AF$157*100</f>
        <v>0</v>
      </c>
      <c r="S121" s="588">
        <f>'Data (Layer 1)'!S121/'Data (Layer 1)'!$AF$157*100</f>
        <v>0</v>
      </c>
      <c r="T121" s="589">
        <f>'Data (Layer 1)'!T121/'Data (Layer 1)'!$AF$157*100</f>
        <v>0</v>
      </c>
      <c r="U121" s="430">
        <f>'Data (Layer 1)'!U121/'Data (Layer 1)'!$AF$157*100</f>
        <v>0</v>
      </c>
      <c r="V121" s="588">
        <f>'Data (Layer 1)'!V121/'Data (Layer 1)'!$AF$157*100</f>
        <v>0</v>
      </c>
      <c r="W121" s="585">
        <f>'Data (Layer 1)'!W121/'Data (Layer 1)'!$AF$157*100</f>
        <v>0</v>
      </c>
      <c r="X121" s="585">
        <f>'Data (Layer 1)'!X121/'Data (Layer 1)'!$AF$157*100</f>
        <v>0</v>
      </c>
      <c r="Y121" s="585">
        <f>'Data (Layer 1)'!Y121/'Data (Layer 1)'!$AF$157*100</f>
        <v>0</v>
      </c>
      <c r="Z121" s="585">
        <f>'Data (Layer 1)'!Z121/'Data (Layer 1)'!$AF$157*100</f>
        <v>0</v>
      </c>
      <c r="AA121" s="585">
        <f>'Data (Layer 1)'!AA121/'Data (Layer 1)'!$AF$157*100</f>
        <v>0</v>
      </c>
      <c r="AB121" s="589">
        <f>'Data (Layer 1)'!AB121/'Data (Layer 1)'!$AF$157*100</f>
        <v>0</v>
      </c>
      <c r="AC121" s="430">
        <f>'Data (Layer 1)'!AC121/'Data (Layer 1)'!$AF$157*100</f>
        <v>0</v>
      </c>
      <c r="AD121" s="430">
        <f>'Data (Layer 1)'!AD121/'Data (Layer 1)'!$AF$157*100</f>
        <v>0</v>
      </c>
      <c r="AE121" s="467">
        <f>'Data (Layer 1)'!AE121/'Data (Layer 1)'!$AF$157*100</f>
        <v>1.8787457493377423E-3</v>
      </c>
      <c r="AF121" s="432">
        <f>'Data (Layer 1)'!AF121/'Data (Layer 1)'!$AF$157*100</f>
        <v>1.1640708662896651</v>
      </c>
      <c r="AH121" s="43"/>
      <c r="AI121" s="43"/>
      <c r="AJ121" s="43"/>
      <c r="AK121" s="43"/>
      <c r="AL121" s="43"/>
      <c r="AM121" s="43"/>
    </row>
    <row r="122" spans="1:39" x14ac:dyDescent="0.2">
      <c r="A122" s="793"/>
      <c r="B122" s="97" t="s">
        <v>121</v>
      </c>
      <c r="C122" s="218"/>
      <c r="D122" s="582">
        <f>'Data (Layer 1)'!D122/'Data (Layer 1)'!$AF$157*100</f>
        <v>0</v>
      </c>
      <c r="E122" s="430">
        <f>'Data (Layer 1)'!E122/'Data (Layer 1)'!$AF$157*100</f>
        <v>0</v>
      </c>
      <c r="F122" s="430">
        <f>'Data (Layer 1)'!F122/'Data (Layer 1)'!$AF$157*100</f>
        <v>0</v>
      </c>
      <c r="G122" s="583">
        <f>'Data (Layer 1)'!G122/'Data (Layer 1)'!$AF$157*100</f>
        <v>0</v>
      </c>
      <c r="H122" s="584">
        <f>'Data (Layer 1)'!H122/'Data (Layer 1)'!$AF$157*100</f>
        <v>0</v>
      </c>
      <c r="I122" s="585">
        <f>'Data (Layer 1)'!I122/'Data (Layer 1)'!$AF$157*100</f>
        <v>0</v>
      </c>
      <c r="J122" s="585">
        <f>'Data (Layer 1)'!J122/'Data (Layer 1)'!$AF$157*100</f>
        <v>0</v>
      </c>
      <c r="K122" s="585">
        <f>'Data (Layer 1)'!K122/'Data (Layer 1)'!$AF$157*100</f>
        <v>0</v>
      </c>
      <c r="L122" s="585">
        <f>'Data (Layer 1)'!L122/'Data (Layer 1)'!$AF$157*100</f>
        <v>0</v>
      </c>
      <c r="M122" s="586">
        <f>'Data (Layer 1)'!M122/'Data (Layer 1)'!$AF$157*100</f>
        <v>0</v>
      </c>
      <c r="N122" s="430">
        <f>'Data (Layer 1)'!N122/'Data (Layer 1)'!$AF$157*100</f>
        <v>0</v>
      </c>
      <c r="O122" s="430">
        <f>'Data (Layer 1)'!O122/'Data (Layer 1)'!$AF$157*100</f>
        <v>4.5754973979371369</v>
      </c>
      <c r="P122" s="431">
        <f>'Data (Layer 1)'!P122/'Data (Layer 1)'!$AF$157*100</f>
        <v>4.5754973979371369</v>
      </c>
      <c r="Q122" s="587">
        <f>'Data (Layer 1)'!Q122/'Data (Layer 1)'!$AF$157*100</f>
        <v>-0.12211847370695322</v>
      </c>
      <c r="R122" s="588">
        <f>'Data (Layer 1)'!R122/'Data (Layer 1)'!$AF$157*100</f>
        <v>0</v>
      </c>
      <c r="S122" s="588">
        <f>'Data (Layer 1)'!S122/'Data (Layer 1)'!$AF$157*100</f>
        <v>0</v>
      </c>
      <c r="T122" s="589">
        <f>'Data (Layer 1)'!T122/'Data (Layer 1)'!$AF$157*100</f>
        <v>0</v>
      </c>
      <c r="U122" s="430">
        <f>'Data (Layer 1)'!U122/'Data (Layer 1)'!$AF$157*100</f>
        <v>0</v>
      </c>
      <c r="V122" s="588">
        <f>'Data (Layer 1)'!V122/'Data (Layer 1)'!$AF$157*100</f>
        <v>0</v>
      </c>
      <c r="W122" s="585">
        <f>'Data (Layer 1)'!W122/'Data (Layer 1)'!$AF$157*100</f>
        <v>0</v>
      </c>
      <c r="X122" s="585">
        <f>'Data (Layer 1)'!X122/'Data (Layer 1)'!$AF$157*100</f>
        <v>0</v>
      </c>
      <c r="Y122" s="585">
        <f>'Data (Layer 1)'!Y122/'Data (Layer 1)'!$AF$157*100</f>
        <v>0</v>
      </c>
      <c r="Z122" s="585">
        <f>'Data (Layer 1)'!Z122/'Data (Layer 1)'!$AF$157*100</f>
        <v>0</v>
      </c>
      <c r="AA122" s="585">
        <f>'Data (Layer 1)'!AA122/'Data (Layer 1)'!$AF$157*100</f>
        <v>0</v>
      </c>
      <c r="AB122" s="589">
        <f>'Data (Layer 1)'!AB122/'Data (Layer 1)'!$AF$157*100</f>
        <v>0</v>
      </c>
      <c r="AC122" s="430">
        <f>'Data (Layer 1)'!AC122/'Data (Layer 1)'!$AF$157*100</f>
        <v>0</v>
      </c>
      <c r="AD122" s="430">
        <f>'Data (Layer 1)'!AD122/'Data (Layer 1)'!$AF$157*100</f>
        <v>-1.653296259417213E-2</v>
      </c>
      <c r="AE122" s="467">
        <f>'Data (Layer 1)'!AE122/'Data (Layer 1)'!$AF$157*100</f>
        <v>-0.13865143630112536</v>
      </c>
      <c r="AF122" s="432">
        <f>'Data (Layer 1)'!AF122/'Data (Layer 1)'!$AF$157*100</f>
        <v>4.4368459616360116</v>
      </c>
      <c r="AH122" s="43"/>
      <c r="AI122" s="43"/>
      <c r="AJ122" s="43"/>
      <c r="AK122" s="43"/>
      <c r="AL122" s="43"/>
      <c r="AM122" s="43"/>
    </row>
    <row r="123" spans="1:39" x14ac:dyDescent="0.2">
      <c r="A123" s="793"/>
      <c r="B123" s="97" t="s">
        <v>122</v>
      </c>
      <c r="C123" s="218"/>
      <c r="D123" s="582">
        <f>'Data (Layer 1)'!D123/'Data (Layer 1)'!$AF$157*100</f>
        <v>0</v>
      </c>
      <c r="E123" s="430">
        <f>'Data (Layer 1)'!E123/'Data (Layer 1)'!$AF$157*100</f>
        <v>0</v>
      </c>
      <c r="F123" s="430">
        <f>'Data (Layer 1)'!F123/'Data (Layer 1)'!$AF$157*100</f>
        <v>0</v>
      </c>
      <c r="G123" s="583">
        <f>'Data (Layer 1)'!G123/'Data (Layer 1)'!$AF$157*100</f>
        <v>0</v>
      </c>
      <c r="H123" s="584">
        <f>'Data (Layer 1)'!H123/'Data (Layer 1)'!$AF$157*100</f>
        <v>0</v>
      </c>
      <c r="I123" s="585">
        <f>'Data (Layer 1)'!I123/'Data (Layer 1)'!$AF$157*100</f>
        <v>0</v>
      </c>
      <c r="J123" s="585">
        <f>'Data (Layer 1)'!J123/'Data (Layer 1)'!$AF$157*100</f>
        <v>0</v>
      </c>
      <c r="K123" s="585">
        <f>'Data (Layer 1)'!K123/'Data (Layer 1)'!$AF$157*100</f>
        <v>0</v>
      </c>
      <c r="L123" s="585">
        <f>'Data (Layer 1)'!L123/'Data (Layer 1)'!$AF$157*100</f>
        <v>0</v>
      </c>
      <c r="M123" s="586">
        <f>'Data (Layer 1)'!M123/'Data (Layer 1)'!$AF$157*100</f>
        <v>0</v>
      </c>
      <c r="N123" s="430">
        <f>'Data (Layer 1)'!N123/'Data (Layer 1)'!$AF$157*100</f>
        <v>0</v>
      </c>
      <c r="O123" s="430">
        <f>'Data (Layer 1)'!O123/'Data (Layer 1)'!$AF$157*100</f>
        <v>0.17059011403986699</v>
      </c>
      <c r="P123" s="431">
        <f>'Data (Layer 1)'!P123/'Data (Layer 1)'!$AF$157*100</f>
        <v>0.17059011403986699</v>
      </c>
      <c r="Q123" s="587">
        <f>'Data (Layer 1)'!Q123/'Data (Layer 1)'!$AF$157*100</f>
        <v>-7.5149829973509684E-4</v>
      </c>
      <c r="R123" s="588">
        <f>'Data (Layer 1)'!R123/'Data (Layer 1)'!$AF$157*100</f>
        <v>0</v>
      </c>
      <c r="S123" s="588">
        <f>'Data (Layer 1)'!S123/'Data (Layer 1)'!$AF$157*100</f>
        <v>0</v>
      </c>
      <c r="T123" s="589">
        <f>'Data (Layer 1)'!T123/'Data (Layer 1)'!$AF$157*100</f>
        <v>0</v>
      </c>
      <c r="U123" s="430">
        <f>'Data (Layer 1)'!U123/'Data (Layer 1)'!$AF$157*100</f>
        <v>0</v>
      </c>
      <c r="V123" s="588">
        <f>'Data (Layer 1)'!V123/'Data (Layer 1)'!$AF$157*100</f>
        <v>0</v>
      </c>
      <c r="W123" s="585">
        <f>'Data (Layer 1)'!W123/'Data (Layer 1)'!$AF$157*100</f>
        <v>0</v>
      </c>
      <c r="X123" s="585">
        <f>'Data (Layer 1)'!X123/'Data (Layer 1)'!$AF$157*100</f>
        <v>0</v>
      </c>
      <c r="Y123" s="585">
        <f>'Data (Layer 1)'!Y123/'Data (Layer 1)'!$AF$157*100</f>
        <v>0</v>
      </c>
      <c r="Z123" s="585">
        <f>'Data (Layer 1)'!Z123/'Data (Layer 1)'!$AF$157*100</f>
        <v>0</v>
      </c>
      <c r="AA123" s="585">
        <f>'Data (Layer 1)'!AA123/'Data (Layer 1)'!$AF$157*100</f>
        <v>0</v>
      </c>
      <c r="AB123" s="589">
        <f>'Data (Layer 1)'!AB123/'Data (Layer 1)'!$AF$157*100</f>
        <v>0</v>
      </c>
      <c r="AC123" s="430">
        <f>'Data (Layer 1)'!AC123/'Data (Layer 1)'!$AF$157*100</f>
        <v>0</v>
      </c>
      <c r="AD123" s="430">
        <f>'Data (Layer 1)'!AD123/'Data (Layer 1)'!$AF$157*100</f>
        <v>0</v>
      </c>
      <c r="AE123" s="467">
        <f>'Data (Layer 1)'!AE123/'Data (Layer 1)'!$AF$157*100</f>
        <v>-7.5149829973509684E-4</v>
      </c>
      <c r="AF123" s="432">
        <f>'Data (Layer 1)'!AF123/'Data (Layer 1)'!$AF$157*100</f>
        <v>0.16983861574013187</v>
      </c>
      <c r="AH123" s="43"/>
      <c r="AI123" s="43"/>
      <c r="AJ123" s="43"/>
      <c r="AK123" s="43"/>
      <c r="AL123" s="43"/>
      <c r="AM123" s="43"/>
    </row>
    <row r="124" spans="1:39" x14ac:dyDescent="0.2">
      <c r="A124" s="793"/>
      <c r="B124" s="97" t="s">
        <v>123</v>
      </c>
      <c r="C124" s="218"/>
      <c r="D124" s="582">
        <f>'Data (Layer 1)'!D124/'Data (Layer 1)'!$AF$157*100</f>
        <v>0</v>
      </c>
      <c r="E124" s="430">
        <f>'Data (Layer 1)'!E124/'Data (Layer 1)'!$AF$157*100</f>
        <v>0</v>
      </c>
      <c r="F124" s="430">
        <f>'Data (Layer 1)'!F124/'Data (Layer 1)'!$AF$157*100</f>
        <v>0</v>
      </c>
      <c r="G124" s="583">
        <f>'Data (Layer 1)'!G124/'Data (Layer 1)'!$AF$157*100</f>
        <v>0</v>
      </c>
      <c r="H124" s="584">
        <f>'Data (Layer 1)'!H124/'Data (Layer 1)'!$AF$157*100</f>
        <v>0</v>
      </c>
      <c r="I124" s="585">
        <f>'Data (Layer 1)'!I124/'Data (Layer 1)'!$AF$157*100</f>
        <v>0</v>
      </c>
      <c r="J124" s="585">
        <f>'Data (Layer 1)'!J124/'Data (Layer 1)'!$AF$157*100</f>
        <v>0</v>
      </c>
      <c r="K124" s="585">
        <f>'Data (Layer 1)'!K124/'Data (Layer 1)'!$AF$157*100</f>
        <v>0</v>
      </c>
      <c r="L124" s="585">
        <f>'Data (Layer 1)'!L124/'Data (Layer 1)'!$AF$157*100</f>
        <v>0</v>
      </c>
      <c r="M124" s="586">
        <f>'Data (Layer 1)'!M124/'Data (Layer 1)'!$AF$157*100</f>
        <v>0</v>
      </c>
      <c r="N124" s="430">
        <f>'Data (Layer 1)'!N124/'Data (Layer 1)'!$AF$157*100</f>
        <v>0</v>
      </c>
      <c r="O124" s="430">
        <f>'Data (Layer 1)'!O124/'Data (Layer 1)'!$AF$157*100</f>
        <v>3.2404606684577377</v>
      </c>
      <c r="P124" s="431">
        <f>'Data (Layer 1)'!P124/'Data (Layer 1)'!$AF$157*100</f>
        <v>3.2404606684577377</v>
      </c>
      <c r="Q124" s="587">
        <f>'Data (Layer 1)'!Q124/'Data (Layer 1)'!$AF$157*100</f>
        <v>-0.18449283258496629</v>
      </c>
      <c r="R124" s="588">
        <f>'Data (Layer 1)'!R124/'Data (Layer 1)'!$AF$157*100</f>
        <v>0</v>
      </c>
      <c r="S124" s="588">
        <f>'Data (Layer 1)'!S124/'Data (Layer 1)'!$AF$157*100</f>
        <v>0</v>
      </c>
      <c r="T124" s="589">
        <f>'Data (Layer 1)'!T124/'Data (Layer 1)'!$AF$157*100</f>
        <v>0</v>
      </c>
      <c r="U124" s="430">
        <f>'Data (Layer 1)'!U124/'Data (Layer 1)'!$AF$157*100</f>
        <v>0</v>
      </c>
      <c r="V124" s="588">
        <f>'Data (Layer 1)'!V124/'Data (Layer 1)'!$AF$157*100</f>
        <v>0</v>
      </c>
      <c r="W124" s="585">
        <f>'Data (Layer 1)'!W124/'Data (Layer 1)'!$AF$157*100</f>
        <v>0</v>
      </c>
      <c r="X124" s="585">
        <f>'Data (Layer 1)'!X124/'Data (Layer 1)'!$AF$157*100</f>
        <v>0</v>
      </c>
      <c r="Y124" s="585">
        <f>'Data (Layer 1)'!Y124/'Data (Layer 1)'!$AF$157*100</f>
        <v>0</v>
      </c>
      <c r="Z124" s="585">
        <f>'Data (Layer 1)'!Z124/'Data (Layer 1)'!$AF$157*100</f>
        <v>0</v>
      </c>
      <c r="AA124" s="585">
        <f>'Data (Layer 1)'!AA124/'Data (Layer 1)'!$AF$157*100</f>
        <v>0</v>
      </c>
      <c r="AB124" s="589">
        <f>'Data (Layer 1)'!AB124/'Data (Layer 1)'!$AF$157*100</f>
        <v>0</v>
      </c>
      <c r="AC124" s="430">
        <f>'Data (Layer 1)'!AC124/'Data (Layer 1)'!$AF$157*100</f>
        <v>0</v>
      </c>
      <c r="AD124" s="430">
        <f>'Data (Layer 1)'!AD124/'Data (Layer 1)'!$AF$157*100</f>
        <v>0</v>
      </c>
      <c r="AE124" s="467">
        <f>'Data (Layer 1)'!AE124/'Data (Layer 1)'!$AF$157*100</f>
        <v>-0.18449283258496629</v>
      </c>
      <c r="AF124" s="432">
        <f>'Data (Layer 1)'!AF124/'Data (Layer 1)'!$AF$157*100</f>
        <v>3.0559678358727713</v>
      </c>
      <c r="AH124" s="43"/>
      <c r="AI124" s="43"/>
      <c r="AJ124" s="43"/>
      <c r="AK124" s="43"/>
      <c r="AL124" s="43"/>
      <c r="AM124" s="43"/>
    </row>
    <row r="125" spans="1:39" x14ac:dyDescent="0.2">
      <c r="A125" s="793"/>
      <c r="B125" s="97" t="s">
        <v>124</v>
      </c>
      <c r="C125" s="218"/>
      <c r="D125" s="582">
        <f>'Data (Layer 1)'!D125/'Data (Layer 1)'!$AF$157*100</f>
        <v>0</v>
      </c>
      <c r="E125" s="430">
        <f>'Data (Layer 1)'!E125/'Data (Layer 1)'!$AF$157*100</f>
        <v>0</v>
      </c>
      <c r="F125" s="430">
        <f>'Data (Layer 1)'!F125/'Data (Layer 1)'!$AF$157*100</f>
        <v>0</v>
      </c>
      <c r="G125" s="583">
        <f>'Data (Layer 1)'!G125/'Data (Layer 1)'!$AF$157*100</f>
        <v>0</v>
      </c>
      <c r="H125" s="584">
        <f>'Data (Layer 1)'!H125/'Data (Layer 1)'!$AF$157*100</f>
        <v>0</v>
      </c>
      <c r="I125" s="585">
        <f>'Data (Layer 1)'!I125/'Data (Layer 1)'!$AF$157*100</f>
        <v>0</v>
      </c>
      <c r="J125" s="585">
        <f>'Data (Layer 1)'!J125/'Data (Layer 1)'!$AF$157*100</f>
        <v>0</v>
      </c>
      <c r="K125" s="585">
        <f>'Data (Layer 1)'!K125/'Data (Layer 1)'!$AF$157*100</f>
        <v>0</v>
      </c>
      <c r="L125" s="585">
        <f>'Data (Layer 1)'!L125/'Data (Layer 1)'!$AF$157*100</f>
        <v>0</v>
      </c>
      <c r="M125" s="586">
        <f>'Data (Layer 1)'!M125/'Data (Layer 1)'!$AF$157*100</f>
        <v>0</v>
      </c>
      <c r="N125" s="430">
        <f>'Data (Layer 1)'!N125/'Data (Layer 1)'!$AF$157*100</f>
        <v>0</v>
      </c>
      <c r="O125" s="430">
        <f>'Data (Layer 1)'!O125/'Data (Layer 1)'!$AF$157*100</f>
        <v>3.7702669697709807</v>
      </c>
      <c r="P125" s="431">
        <f>'Data (Layer 1)'!P125/'Data (Layer 1)'!$AF$157*100</f>
        <v>3.7702669697709807</v>
      </c>
      <c r="Q125" s="587">
        <f>'Data (Layer 1)'!Q125/'Data (Layer 1)'!$AF$157*100</f>
        <v>-2.8181186240066134E-2</v>
      </c>
      <c r="R125" s="588">
        <f>'Data (Layer 1)'!R125/'Data (Layer 1)'!$AF$157*100</f>
        <v>0.33817423488079357</v>
      </c>
      <c r="S125" s="588">
        <f>'Data (Layer 1)'!S125/'Data (Layer 1)'!$AF$157*100</f>
        <v>1.3068555432393334</v>
      </c>
      <c r="T125" s="589">
        <f>'Data (Layer 1)'!T125/'Data (Layer 1)'!$AF$157*100</f>
        <v>0</v>
      </c>
      <c r="U125" s="430">
        <f>'Data (Layer 1)'!U125/'Data (Layer 1)'!$AF$157*100</f>
        <v>1.6450297781201269</v>
      </c>
      <c r="V125" s="588">
        <f>'Data (Layer 1)'!V125/'Data (Layer 1)'!$AF$157*100</f>
        <v>0</v>
      </c>
      <c r="W125" s="585">
        <f>'Data (Layer 1)'!W125/'Data (Layer 1)'!$AF$157*100</f>
        <v>0</v>
      </c>
      <c r="X125" s="585">
        <f>'Data (Layer 1)'!X125/'Data (Layer 1)'!$AF$157*100</f>
        <v>0</v>
      </c>
      <c r="Y125" s="585">
        <f>'Data (Layer 1)'!Y125/'Data (Layer 1)'!$AF$157*100</f>
        <v>0</v>
      </c>
      <c r="Z125" s="585">
        <f>'Data (Layer 1)'!Z125/'Data (Layer 1)'!$AF$157*100</f>
        <v>0</v>
      </c>
      <c r="AA125" s="585">
        <f>'Data (Layer 1)'!AA125/'Data (Layer 1)'!$AF$157*100</f>
        <v>0</v>
      </c>
      <c r="AB125" s="589">
        <f>'Data (Layer 1)'!AB125/'Data (Layer 1)'!$AF$157*100</f>
        <v>0</v>
      </c>
      <c r="AC125" s="430">
        <f>'Data (Layer 1)'!AC125/'Data (Layer 1)'!$AF$157*100</f>
        <v>0</v>
      </c>
      <c r="AD125" s="430">
        <f>'Data (Layer 1)'!AD125/'Data (Layer 1)'!$AF$157*100</f>
        <v>0</v>
      </c>
      <c r="AE125" s="467">
        <f>'Data (Layer 1)'!AE125/'Data (Layer 1)'!$AF$157*100</f>
        <v>1.6168485918800608</v>
      </c>
      <c r="AF125" s="432">
        <f>'Data (Layer 1)'!AF125/'Data (Layer 1)'!$AF$157*100</f>
        <v>5.3871155616510418</v>
      </c>
      <c r="AH125" s="43"/>
      <c r="AI125" s="43"/>
      <c r="AJ125" s="43"/>
      <c r="AK125" s="43"/>
      <c r="AL125" s="43"/>
      <c r="AM125" s="43"/>
    </row>
    <row r="126" spans="1:39" x14ac:dyDescent="0.2">
      <c r="A126" s="217"/>
      <c r="B126" s="97" t="s">
        <v>125</v>
      </c>
      <c r="C126" s="218"/>
      <c r="D126" s="582"/>
      <c r="E126" s="430"/>
      <c r="F126" s="430"/>
      <c r="G126" s="583"/>
      <c r="H126" s="584"/>
      <c r="I126" s="585"/>
      <c r="J126" s="585"/>
      <c r="K126" s="585"/>
      <c r="L126" s="595"/>
      <c r="M126" s="586"/>
      <c r="N126" s="430"/>
      <c r="O126" s="430"/>
      <c r="P126" s="431"/>
      <c r="Q126" s="587"/>
      <c r="R126" s="588"/>
      <c r="S126" s="588"/>
      <c r="T126" s="589"/>
      <c r="U126" s="430"/>
      <c r="V126" s="588"/>
      <c r="W126" s="585"/>
      <c r="X126" s="585"/>
      <c r="Y126" s="585"/>
      <c r="Z126" s="585"/>
      <c r="AA126" s="585"/>
      <c r="AB126" s="589"/>
      <c r="AC126" s="430"/>
      <c r="AD126" s="430"/>
      <c r="AE126" s="467"/>
      <c r="AF126" s="432"/>
      <c r="AH126" s="43"/>
      <c r="AI126" s="43"/>
      <c r="AJ126" s="43"/>
      <c r="AK126" s="43"/>
      <c r="AL126" s="43"/>
      <c r="AM126" s="43"/>
    </row>
    <row r="127" spans="1:39" x14ac:dyDescent="0.2">
      <c r="A127" s="103"/>
      <c r="B127" s="97"/>
      <c r="C127" s="218"/>
      <c r="D127" s="582"/>
      <c r="E127" s="430"/>
      <c r="F127" s="430"/>
      <c r="G127" s="583"/>
      <c r="H127" s="584"/>
      <c r="I127" s="585"/>
      <c r="J127" s="585"/>
      <c r="K127" s="585"/>
      <c r="L127" s="595"/>
      <c r="M127" s="586"/>
      <c r="N127" s="430"/>
      <c r="O127" s="430"/>
      <c r="P127" s="431"/>
      <c r="Q127" s="590"/>
      <c r="R127" s="591"/>
      <c r="S127" s="591"/>
      <c r="T127" s="592"/>
      <c r="U127" s="594"/>
      <c r="V127" s="591"/>
      <c r="W127" s="593"/>
      <c r="X127" s="593"/>
      <c r="Y127" s="593"/>
      <c r="Z127" s="593"/>
      <c r="AA127" s="593"/>
      <c r="AB127" s="592"/>
      <c r="AC127" s="594"/>
      <c r="AD127" s="594"/>
      <c r="AE127" s="597"/>
      <c r="AF127" s="456"/>
      <c r="AH127" s="43"/>
      <c r="AI127" s="43"/>
      <c r="AJ127" s="43"/>
      <c r="AK127" s="43"/>
      <c r="AL127" s="43"/>
      <c r="AM127" s="43"/>
    </row>
    <row r="128" spans="1:39" x14ac:dyDescent="0.2">
      <c r="A128" s="96" t="s">
        <v>126</v>
      </c>
      <c r="B128" s="222"/>
      <c r="C128" s="170" t="s">
        <v>220</v>
      </c>
      <c r="D128" s="446">
        <f>'Data (Layer 1)'!D128/'Data (Layer 1)'!$AF$157*100</f>
        <v>0</v>
      </c>
      <c r="E128" s="425">
        <f>'Data (Layer 1)'!E128/'Data (Layer 1)'!$AF$157*100</f>
        <v>0.29007834369774738</v>
      </c>
      <c r="F128" s="425">
        <f>'Data (Layer 1)'!F128/'Data (Layer 1)'!$AF$157*100</f>
        <v>1.2689048791027109</v>
      </c>
      <c r="G128" s="447">
        <f>'Data (Layer 1)'!G128/'Data (Layer 1)'!$AF$157*100</f>
        <v>7.5149829973509684E-4</v>
      </c>
      <c r="H128" s="448">
        <f>'Data (Layer 1)'!H128/'Data (Layer 1)'!$AF$157*100</f>
        <v>0</v>
      </c>
      <c r="I128" s="449">
        <f>'Data (Layer 1)'!I128/'Data (Layer 1)'!$AF$157*100</f>
        <v>0.17885659533695306</v>
      </c>
      <c r="J128" s="449">
        <f>'Data (Layer 1)'!J128/'Data (Layer 1)'!$AF$157*100</f>
        <v>0.1187367313581453</v>
      </c>
      <c r="K128" s="449">
        <f>'Data (Layer 1)'!K128/'Data (Layer 1)'!$AF$157*100</f>
        <v>0</v>
      </c>
      <c r="L128" s="449">
        <f>'Data (Layer 1)'!L128/'Data (Layer 1)'!$AF$157*100</f>
        <v>0</v>
      </c>
      <c r="M128" s="450">
        <f>'Data (Layer 1)'!M128/'Data (Layer 1)'!$AF$157*100</f>
        <v>0.22094050012211849</v>
      </c>
      <c r="N128" s="425">
        <f>'Data (Layer 1)'!N128/'Data (Layer 1)'!$AF$157*100</f>
        <v>0.51928532511695191</v>
      </c>
      <c r="O128" s="425">
        <f>'Data (Layer 1)'!O128/'Data (Layer 1)'!$AF$157*100</f>
        <v>3.4944670937682006E-2</v>
      </c>
      <c r="P128" s="426">
        <f>'Data (Layer 1)'!P128/'Data (Layer 1)'!$AF$157*100</f>
        <v>2.1132132188550923</v>
      </c>
      <c r="Q128" s="451">
        <f>'Data (Layer 1)'!Q128/'Data (Layer 1)'!$AF$157*100</f>
        <v>-0.1777293478873504</v>
      </c>
      <c r="R128" s="452">
        <f>'Data (Layer 1)'!R128/'Data (Layer 1)'!$AF$157*100</f>
        <v>1.0896725346158905E-2</v>
      </c>
      <c r="S128" s="452">
        <f>'Data (Layer 1)'!S128/'Data (Layer 1)'!$AF$157*100</f>
        <v>0</v>
      </c>
      <c r="T128" s="453">
        <f>'Data (Layer 1)'!T128/'Data (Layer 1)'!$AF$157*100</f>
        <v>0</v>
      </c>
      <c r="U128" s="425">
        <f>'Data (Layer 1)'!U128/'Data (Layer 1)'!$AF$157*100</f>
        <v>1.0896725346158905E-2</v>
      </c>
      <c r="V128" s="452">
        <f>'Data (Layer 1)'!V128/'Data (Layer 1)'!$AF$157*100</f>
        <v>0</v>
      </c>
      <c r="W128" s="449">
        <f>'Data (Layer 1)'!W128/'Data (Layer 1)'!$AF$157*100</f>
        <v>0</v>
      </c>
      <c r="X128" s="449">
        <f>'Data (Layer 1)'!X128/'Data (Layer 1)'!$AF$157*100</f>
        <v>0</v>
      </c>
      <c r="Y128" s="449">
        <f>'Data (Layer 1)'!Y128/'Data (Layer 1)'!$AF$157*100</f>
        <v>0</v>
      </c>
      <c r="Z128" s="449">
        <f>'Data (Layer 1)'!Z128/'Data (Layer 1)'!$AF$157*100</f>
        <v>0</v>
      </c>
      <c r="AA128" s="449">
        <f>'Data (Layer 1)'!AA128/'Data (Layer 1)'!$AF$157*100</f>
        <v>0</v>
      </c>
      <c r="AB128" s="453">
        <f>'Data (Layer 1)'!AB128/'Data (Layer 1)'!$AF$157*100</f>
        <v>1.1272474496026452E-2</v>
      </c>
      <c r="AC128" s="425">
        <f>'Data (Layer 1)'!AC128/'Data (Layer 1)'!$AF$157*100</f>
        <v>1.1272474496026452E-2</v>
      </c>
      <c r="AD128" s="425">
        <f>'Data (Layer 1)'!AD128/'Data (Layer 1)'!$AF$157*100</f>
        <v>0</v>
      </c>
      <c r="AE128" s="454">
        <f>'Data (Layer 1)'!AE128/'Data (Layer 1)'!$AF$157*100</f>
        <v>-0.15556014804516505</v>
      </c>
      <c r="AF128" s="455">
        <f>'Data (Layer 1)'!AF128/'Data (Layer 1)'!$AF$157*100</f>
        <v>1.9576530708099271</v>
      </c>
      <c r="AH128" s="43"/>
      <c r="AI128" s="43"/>
      <c r="AJ128" s="43"/>
      <c r="AK128" s="43"/>
      <c r="AL128" s="43"/>
      <c r="AM128" s="43"/>
    </row>
    <row r="129" spans="1:39" x14ac:dyDescent="0.2">
      <c r="A129" s="96" t="s">
        <v>127</v>
      </c>
      <c r="B129" s="222"/>
      <c r="C129" s="170" t="s">
        <v>220</v>
      </c>
      <c r="D129" s="446">
        <f>'Data (Layer 1)'!D129/'Data (Layer 1)'!$AF$157*100</f>
        <v>1.675089710109531</v>
      </c>
      <c r="E129" s="425">
        <f>'Data (Layer 1)'!E129/'Data (Layer 1)'!$AF$157*100</f>
        <v>3.6098220827775376</v>
      </c>
      <c r="F129" s="425">
        <f>'Data (Layer 1)'!F129/'Data (Layer 1)'!$AF$157*100</f>
        <v>14.226614312285118</v>
      </c>
      <c r="G129" s="447">
        <f>'Data (Layer 1)'!G129/'Data (Layer 1)'!$AF$157*100</f>
        <v>0</v>
      </c>
      <c r="H129" s="448">
        <f>'Data (Layer 1)'!H129/'Data (Layer 1)'!$AF$157*100</f>
        <v>0</v>
      </c>
      <c r="I129" s="449">
        <f>'Data (Layer 1)'!I129/'Data (Layer 1)'!$AF$157*100</f>
        <v>3.5966708625321733</v>
      </c>
      <c r="J129" s="449">
        <f>'Data (Layer 1)'!J129/'Data (Layer 1)'!$AF$157*100</f>
        <v>0</v>
      </c>
      <c r="K129" s="449">
        <f>'Data (Layer 1)'!K129/'Data (Layer 1)'!$AF$157*100</f>
        <v>0</v>
      </c>
      <c r="L129" s="449">
        <f>'Data (Layer 1)'!L129/'Data (Layer 1)'!$AF$157*100</f>
        <v>0</v>
      </c>
      <c r="M129" s="450">
        <f>'Data (Layer 1)'!M129/'Data (Layer 1)'!$AF$157*100</f>
        <v>1.690871174403968E-2</v>
      </c>
      <c r="N129" s="425">
        <f>'Data (Layer 1)'!N129/'Data (Layer 1)'!$AF$157*100</f>
        <v>3.6135795742762133</v>
      </c>
      <c r="O129" s="425">
        <f>'Data (Layer 1)'!O129/'Data (Layer 1)'!$AF$157*100</f>
        <v>0.64215529712364028</v>
      </c>
      <c r="P129" s="426">
        <f>'Data (Layer 1)'!P129/'Data (Layer 1)'!$AF$157*100</f>
        <v>23.76726097657204</v>
      </c>
      <c r="Q129" s="451">
        <f>'Data (Layer 1)'!Q129/'Data (Layer 1)'!$AF$157*100</f>
        <v>0.35545869577470079</v>
      </c>
      <c r="R129" s="452">
        <f>'Data (Layer 1)'!R129/'Data (Layer 1)'!$AF$157*100</f>
        <v>3.9077911586225034E-2</v>
      </c>
      <c r="S129" s="452">
        <f>'Data (Layer 1)'!S129/'Data (Layer 1)'!$AF$157*100</f>
        <v>0</v>
      </c>
      <c r="T129" s="453">
        <f>'Data (Layer 1)'!T129/'Data (Layer 1)'!$AF$157*100</f>
        <v>-1.1272474496026453E-3</v>
      </c>
      <c r="U129" s="425">
        <f>'Data (Layer 1)'!U129/'Data (Layer 1)'!$AF$157*100</f>
        <v>3.7950664136622389E-2</v>
      </c>
      <c r="V129" s="452">
        <f>'Data (Layer 1)'!V129/'Data (Layer 1)'!$AF$157*100</f>
        <v>0</v>
      </c>
      <c r="W129" s="449">
        <f>'Data (Layer 1)'!W129/'Data (Layer 1)'!$AF$157*100</f>
        <v>0</v>
      </c>
      <c r="X129" s="449">
        <f>'Data (Layer 1)'!X129/'Data (Layer 1)'!$AF$157*100</f>
        <v>0</v>
      </c>
      <c r="Y129" s="449">
        <f>'Data (Layer 1)'!Y129/'Data (Layer 1)'!$AF$157*100</f>
        <v>0</v>
      </c>
      <c r="Z129" s="449">
        <f>'Data (Layer 1)'!Z129/'Data (Layer 1)'!$AF$157*100</f>
        <v>0</v>
      </c>
      <c r="AA129" s="449">
        <f>'Data (Layer 1)'!AA129/'Data (Layer 1)'!$AF$157*100</f>
        <v>0</v>
      </c>
      <c r="AB129" s="453">
        <f>'Data (Layer 1)'!AB129/'Data (Layer 1)'!$AF$157*100</f>
        <v>6.7634846976158723E-3</v>
      </c>
      <c r="AC129" s="425">
        <f>'Data (Layer 1)'!AC129/'Data (Layer 1)'!$AF$157*100</f>
        <v>6.7634846976158723E-3</v>
      </c>
      <c r="AD129" s="425">
        <f>'Data (Layer 1)'!AD129/'Data (Layer 1)'!$AF$157*100</f>
        <v>0</v>
      </c>
      <c r="AE129" s="454">
        <f>'Data (Layer 1)'!AE129/'Data (Layer 1)'!$AF$157*100</f>
        <v>0.40017284460893909</v>
      </c>
      <c r="AF129" s="455">
        <f>'Data (Layer 1)'!AF129/'Data (Layer 1)'!$AF$157*100</f>
        <v>24.167433821180982</v>
      </c>
      <c r="AH129" s="43"/>
      <c r="AI129" s="43"/>
      <c r="AJ129" s="43"/>
      <c r="AK129" s="43"/>
      <c r="AL129" s="43"/>
      <c r="AM129" s="43"/>
    </row>
    <row r="130" spans="1:39" x14ac:dyDescent="0.2">
      <c r="A130" s="96"/>
      <c r="B130" s="169"/>
      <c r="C130" s="170"/>
      <c r="D130" s="582"/>
      <c r="E130" s="430"/>
      <c r="F130" s="430"/>
      <c r="G130" s="583"/>
      <c r="H130" s="584"/>
      <c r="I130" s="585"/>
      <c r="J130" s="585"/>
      <c r="K130" s="585"/>
      <c r="L130" s="595"/>
      <c r="M130" s="586"/>
      <c r="N130" s="430"/>
      <c r="O130" s="430"/>
      <c r="P130" s="431"/>
      <c r="Q130" s="590"/>
      <c r="R130" s="591"/>
      <c r="S130" s="591"/>
      <c r="T130" s="592"/>
      <c r="U130" s="594"/>
      <c r="V130" s="591"/>
      <c r="W130" s="593"/>
      <c r="X130" s="593"/>
      <c r="Y130" s="593"/>
      <c r="Z130" s="593"/>
      <c r="AA130" s="593"/>
      <c r="AB130" s="592"/>
      <c r="AC130" s="594"/>
      <c r="AD130" s="594"/>
      <c r="AE130" s="597"/>
      <c r="AF130" s="433"/>
      <c r="AH130" s="43"/>
      <c r="AI130" s="43"/>
      <c r="AJ130" s="43"/>
      <c r="AK130" s="43"/>
      <c r="AL130" s="43"/>
      <c r="AM130" s="43"/>
    </row>
    <row r="131" spans="1:39" s="2" customFormat="1" x14ac:dyDescent="0.2">
      <c r="A131" s="233" t="s">
        <v>128</v>
      </c>
      <c r="B131" s="234"/>
      <c r="C131" s="235" t="s">
        <v>220</v>
      </c>
      <c r="D131" s="717">
        <f>'Data (Layer 1)'!D131/'Data (Layer 1)'!$AF$157*100</f>
        <v>1.2591354012061546</v>
      </c>
      <c r="E131" s="718">
        <f>'Data (Layer 1)'!E131/'Data (Layer 1)'!$AF$157*100</f>
        <v>0.51665508106787916</v>
      </c>
      <c r="F131" s="718">
        <f>'Data (Layer 1)'!F131/'Data (Layer 1)'!$AF$157*100</f>
        <v>13.193679899299227</v>
      </c>
      <c r="G131" s="719">
        <f>'Data (Layer 1)'!G131/'Data (Layer 1)'!$AF$157*100</f>
        <v>0</v>
      </c>
      <c r="H131" s="720">
        <f>'Data (Layer 1)'!H131/'Data (Layer 1)'!$AF$157*100</f>
        <v>0</v>
      </c>
      <c r="I131" s="720">
        <f>'Data (Layer 1)'!I131/'Data (Layer 1)'!$AF$157*100</f>
        <v>0</v>
      </c>
      <c r="J131" s="720">
        <f>'Data (Layer 1)'!J131/'Data (Layer 1)'!$AF$157*100</f>
        <v>0</v>
      </c>
      <c r="K131" s="720">
        <f>'Data (Layer 1)'!K131/'Data (Layer 1)'!$AF$157*100</f>
        <v>0</v>
      </c>
      <c r="L131" s="720">
        <f>'Data (Layer 1)'!L131/'Data (Layer 1)'!$AF$157*100</f>
        <v>0</v>
      </c>
      <c r="M131" s="721">
        <f>'Data (Layer 1)'!M131/'Data (Layer 1)'!$AF$157*100</f>
        <v>0</v>
      </c>
      <c r="N131" s="718">
        <f>'Data (Layer 1)'!N131/'Data (Layer 1)'!$AF$157*100</f>
        <v>0</v>
      </c>
      <c r="O131" s="598">
        <f>'Data (Layer 1)'!O131/'Data (Layer 1)'!$AF$157*100</f>
        <v>11.152610517218704</v>
      </c>
      <c r="P131" s="401">
        <f>'Data (Layer 1)'!P131/'Data (Layer 1)'!$AF$157*100</f>
        <v>26.122080898791967</v>
      </c>
      <c r="Q131" s="599">
        <f>'Data (Layer 1)'!Q131/'Data (Layer 1)'!$AF$157*100</f>
        <v>0.87324102429218264</v>
      </c>
      <c r="R131" s="412">
        <f>'Data (Layer 1)'!R131/'Data (Layer 1)'!$AF$157*100</f>
        <v>0</v>
      </c>
      <c r="S131" s="412">
        <f>'Data (Layer 1)'!S131/'Data (Layer 1)'!$AF$157*100</f>
        <v>0</v>
      </c>
      <c r="T131" s="413">
        <f>'Data (Layer 1)'!T131/'Data (Layer 1)'!$AF$157*100</f>
        <v>0.75412854378416971</v>
      </c>
      <c r="U131" s="598">
        <f>'Data (Layer 1)'!U131/'Data (Layer 1)'!$AF$157*100</f>
        <v>0.75412854378416971</v>
      </c>
      <c r="V131" s="412">
        <f>'Data (Layer 1)'!V131/'Data (Layer 1)'!$AF$157*100</f>
        <v>0</v>
      </c>
      <c r="W131" s="409">
        <f>'Data (Layer 1)'!W131/'Data (Layer 1)'!$AF$157*100</f>
        <v>0</v>
      </c>
      <c r="X131" s="409">
        <f>'Data (Layer 1)'!X131/'Data (Layer 1)'!$AF$157*100</f>
        <v>0</v>
      </c>
      <c r="Y131" s="409">
        <f>'Data (Layer 1)'!Y131/'Data (Layer 1)'!$AF$157*100</f>
        <v>0</v>
      </c>
      <c r="Z131" s="409">
        <f>'Data (Layer 1)'!Z131/'Data (Layer 1)'!$AF$157*100</f>
        <v>0</v>
      </c>
      <c r="AA131" s="409">
        <f>'Data (Layer 1)'!AA131/'Data (Layer 1)'!$AF$157*100</f>
        <v>0</v>
      </c>
      <c r="AB131" s="413">
        <f>'Data (Layer 1)'!AB131/'Data (Layer 1)'!$AF$157*100</f>
        <v>-0.42797828169913765</v>
      </c>
      <c r="AC131" s="598">
        <f>'Data (Layer 1)'!AC131/'Data (Layer 1)'!$AF$157*100</f>
        <v>-0.42797828169913765</v>
      </c>
      <c r="AD131" s="598">
        <f>'Data (Layer 1)'!AD131/'Data (Layer 1)'!$AF$157*100</f>
        <v>-3.607191838728465E-2</v>
      </c>
      <c r="AE131" s="414">
        <f>'Data (Layer 1)'!AE131/'Data (Layer 1)'!$AF$157*100</f>
        <v>1.1633193679899301</v>
      </c>
      <c r="AF131" s="402">
        <f>'Data (Layer 1)'!AF131/'Data (Layer 1)'!$AF$157*100</f>
        <v>27.285400266781895</v>
      </c>
      <c r="AH131" s="44"/>
      <c r="AI131" s="43"/>
      <c r="AJ131" s="43"/>
      <c r="AK131" s="43"/>
      <c r="AL131" s="43"/>
      <c r="AM131" s="43"/>
    </row>
    <row r="132" spans="1:39" s="2" customFormat="1" x14ac:dyDescent="0.2">
      <c r="A132" s="103"/>
      <c r="B132" s="104"/>
      <c r="C132" s="105"/>
      <c r="D132" s="722"/>
      <c r="E132" s="723"/>
      <c r="F132" s="723"/>
      <c r="G132" s="716"/>
      <c r="H132" s="724"/>
      <c r="I132" s="725"/>
      <c r="J132" s="725"/>
      <c r="K132" s="725"/>
      <c r="L132" s="726"/>
      <c r="M132" s="727"/>
      <c r="N132" s="723"/>
      <c r="O132" s="416"/>
      <c r="P132" s="403"/>
      <c r="Q132" s="421"/>
      <c r="R132" s="422"/>
      <c r="S132" s="422"/>
      <c r="T132" s="423"/>
      <c r="U132" s="416"/>
      <c r="V132" s="422"/>
      <c r="W132" s="419"/>
      <c r="X132" s="419"/>
      <c r="Y132" s="419"/>
      <c r="Z132" s="419"/>
      <c r="AA132" s="419"/>
      <c r="AB132" s="423"/>
      <c r="AC132" s="416"/>
      <c r="AD132" s="416"/>
      <c r="AE132" s="424"/>
      <c r="AF132" s="404"/>
      <c r="AH132" s="43"/>
      <c r="AI132" s="43"/>
      <c r="AJ132" s="43"/>
      <c r="AK132" s="43"/>
      <c r="AL132" s="43"/>
      <c r="AM132" s="43"/>
    </row>
    <row r="133" spans="1:39" s="32" customFormat="1" x14ac:dyDescent="0.2">
      <c r="A133" s="96" t="s">
        <v>129</v>
      </c>
      <c r="B133" s="97" t="s">
        <v>221</v>
      </c>
      <c r="C133" s="98"/>
      <c r="D133" s="446">
        <f>'Data (Layer 1)'!D133/'Data (Layer 1)'!$AF$157*100</f>
        <v>1.2591354012061546</v>
      </c>
      <c r="E133" s="425">
        <f>'Data (Layer 1)'!E133/'Data (Layer 1)'!$AF$157*100</f>
        <v>0.51665508106787916</v>
      </c>
      <c r="F133" s="425">
        <f>'Data (Layer 1)'!F133/'Data (Layer 1)'!$AF$157*100</f>
        <v>9.6293234636556626</v>
      </c>
      <c r="G133" s="447">
        <f>'Data (Layer 1)'!G133/'Data (Layer 1)'!$AF$157*100</f>
        <v>0</v>
      </c>
      <c r="H133" s="448">
        <f>'Data (Layer 1)'!H133/'Data (Layer 1)'!$AF$157*100</f>
        <v>0</v>
      </c>
      <c r="I133" s="449">
        <f>'Data (Layer 1)'!I133/'Data (Layer 1)'!$AF$157*100</f>
        <v>0</v>
      </c>
      <c r="J133" s="449">
        <f>'Data (Layer 1)'!J133/'Data (Layer 1)'!$AF$157*100</f>
        <v>0</v>
      </c>
      <c r="K133" s="449">
        <f>'Data (Layer 1)'!K133/'Data (Layer 1)'!$AF$157*100</f>
        <v>0</v>
      </c>
      <c r="L133" s="449">
        <f>'Data (Layer 1)'!L133/'Data (Layer 1)'!$AF$157*100</f>
        <v>0</v>
      </c>
      <c r="M133" s="450">
        <f>'Data (Layer 1)'!M133/'Data (Layer 1)'!$AF$157*100</f>
        <v>0</v>
      </c>
      <c r="N133" s="425">
        <f>'Data (Layer 1)'!N133/'Data (Layer 1)'!$AF$157*100</f>
        <v>0</v>
      </c>
      <c r="O133" s="425">
        <f>'Data (Layer 1)'!O133/'Data (Layer 1)'!$AF$157*100</f>
        <v>10.869295658218574</v>
      </c>
      <c r="P133" s="426">
        <f>'Data (Layer 1)'!P133/'Data (Layer 1)'!$AF$157*100</f>
        <v>22.274409604148271</v>
      </c>
      <c r="Q133" s="451">
        <f>'Data (Layer 1)'!Q133/'Data (Layer 1)'!$AF$157*100</f>
        <v>0.9386213763691359</v>
      </c>
      <c r="R133" s="452">
        <f>'Data (Layer 1)'!R133/'Data (Layer 1)'!$AF$157*100</f>
        <v>0</v>
      </c>
      <c r="S133" s="452">
        <f>'Data (Layer 1)'!S133/'Data (Layer 1)'!$AF$157*100</f>
        <v>0</v>
      </c>
      <c r="T133" s="453">
        <f>'Data (Layer 1)'!T133/'Data (Layer 1)'!$AF$157*100</f>
        <v>1.6187273376293987</v>
      </c>
      <c r="U133" s="425">
        <f>'Data (Layer 1)'!U133/'Data (Layer 1)'!$AF$157*100</f>
        <v>1.6187273376293987</v>
      </c>
      <c r="V133" s="452">
        <f>'Data (Layer 1)'!V133/'Data (Layer 1)'!$AF$157*100</f>
        <v>0</v>
      </c>
      <c r="W133" s="449">
        <f>'Data (Layer 1)'!W133/'Data (Layer 1)'!$AF$157*100</f>
        <v>0</v>
      </c>
      <c r="X133" s="449">
        <f>'Data (Layer 1)'!X133/'Data (Layer 1)'!$AF$157*100</f>
        <v>0</v>
      </c>
      <c r="Y133" s="449">
        <f>'Data (Layer 1)'!Y133/'Data (Layer 1)'!$AF$157*100</f>
        <v>0</v>
      </c>
      <c r="Z133" s="449">
        <f>'Data (Layer 1)'!Z133/'Data (Layer 1)'!$AF$157*100</f>
        <v>0</v>
      </c>
      <c r="AA133" s="449">
        <f>'Data (Layer 1)'!AA133/'Data (Layer 1)'!$AF$157*100</f>
        <v>0</v>
      </c>
      <c r="AB133" s="453">
        <f>'Data (Layer 1)'!AB133/'Data (Layer 1)'!$AF$157*100</f>
        <v>-0.13151220245364195</v>
      </c>
      <c r="AC133" s="425">
        <f>'Data (Layer 1)'!AC133/'Data (Layer 1)'!$AF$157*100</f>
        <v>-0.13151220245364195</v>
      </c>
      <c r="AD133" s="425">
        <f>'Data (Layer 1)'!AD133/'Data (Layer 1)'!$AF$157*100</f>
        <v>-3.607191838728465E-2</v>
      </c>
      <c r="AE133" s="454">
        <f>'Data (Layer 1)'!AE133/'Data (Layer 1)'!$AF$157*100</f>
        <v>2.3897645931576079</v>
      </c>
      <c r="AF133" s="455">
        <f>'Data (Layer 1)'!AF133/'Data (Layer 1)'!$AF$157*100</f>
        <v>24.664174197305879</v>
      </c>
      <c r="AH133" s="44"/>
      <c r="AI133" s="43"/>
      <c r="AJ133" s="43"/>
      <c r="AK133" s="43"/>
      <c r="AL133" s="43"/>
      <c r="AM133" s="43"/>
    </row>
    <row r="134" spans="1:39" ht="12.75" customHeight="1" x14ac:dyDescent="0.2">
      <c r="A134" s="792" t="s">
        <v>130</v>
      </c>
      <c r="B134" s="372">
        <v>111</v>
      </c>
      <c r="C134" s="371" t="s">
        <v>131</v>
      </c>
      <c r="D134" s="596">
        <f>'Data (Layer 1)'!D134/'Data (Layer 1)'!$AF$157*100</f>
        <v>0</v>
      </c>
      <c r="E134" s="430">
        <f>'Data (Layer 1)'!E134/'Data (Layer 1)'!$AF$157*100</f>
        <v>0</v>
      </c>
      <c r="F134" s="430">
        <f>'Data (Layer 1)'!F134/'Data (Layer 1)'!$AF$157*100</f>
        <v>4.5089897984105813E-3</v>
      </c>
      <c r="G134" s="583">
        <f>'Data (Layer 1)'!G134/'Data (Layer 1)'!$AF$157*100</f>
        <v>0</v>
      </c>
      <c r="H134" s="584">
        <f>'Data (Layer 1)'!H134/'Data (Layer 1)'!$AF$157*100</f>
        <v>0</v>
      </c>
      <c r="I134" s="585">
        <f>'Data (Layer 1)'!I134/'Data (Layer 1)'!$AF$157*100</f>
        <v>0</v>
      </c>
      <c r="J134" s="585">
        <f>'Data (Layer 1)'!J134/'Data (Layer 1)'!$AF$157*100</f>
        <v>0</v>
      </c>
      <c r="K134" s="585">
        <f>'Data (Layer 1)'!K134/'Data (Layer 1)'!$AF$157*100</f>
        <v>0</v>
      </c>
      <c r="L134" s="585">
        <f>'Data (Layer 1)'!L134/'Data (Layer 1)'!$AF$157*100</f>
        <v>0</v>
      </c>
      <c r="M134" s="586">
        <f>'Data (Layer 1)'!M134/'Data (Layer 1)'!$AF$157*100</f>
        <v>0</v>
      </c>
      <c r="N134" s="430">
        <f>'Data (Layer 1)'!N134/'Data (Layer 1)'!$AF$157*100</f>
        <v>0</v>
      </c>
      <c r="O134" s="430">
        <f>'Data (Layer 1)'!O134/'Data (Layer 1)'!$AF$157*100</f>
        <v>7.2403103687977906</v>
      </c>
      <c r="P134" s="431">
        <f>'Data (Layer 1)'!P134/'Data (Layer 1)'!$AF$157*100</f>
        <v>7.2448193585962013</v>
      </c>
      <c r="Q134" s="587">
        <f>'Data (Layer 1)'!Q134/'Data (Layer 1)'!$AF$157*100</f>
        <v>-0.28068461495105868</v>
      </c>
      <c r="R134" s="588">
        <f>'Data (Layer 1)'!R134/'Data (Layer 1)'!$AF$157*100</f>
        <v>0</v>
      </c>
      <c r="S134" s="588">
        <f>'Data (Layer 1)'!S134/'Data (Layer 1)'!$AF$157*100</f>
        <v>0</v>
      </c>
      <c r="T134" s="589">
        <f>'Data (Layer 1)'!T134/'Data (Layer 1)'!$AF$157*100</f>
        <v>0.14466342269900614</v>
      </c>
      <c r="U134" s="430">
        <f>'Data (Layer 1)'!U134/'Data (Layer 1)'!$AF$157*100</f>
        <v>0.14466342269900614</v>
      </c>
      <c r="V134" s="588">
        <f>'Data (Layer 1)'!V134/'Data (Layer 1)'!$AF$157*100</f>
        <v>0</v>
      </c>
      <c r="W134" s="585">
        <f>'Data (Layer 1)'!W134/'Data (Layer 1)'!$AF$157*100</f>
        <v>0</v>
      </c>
      <c r="X134" s="585">
        <f>'Data (Layer 1)'!X134/'Data (Layer 1)'!$AF$157*100</f>
        <v>0</v>
      </c>
      <c r="Y134" s="585">
        <f>'Data (Layer 1)'!Y134/'Data (Layer 1)'!$AF$157*100</f>
        <v>0</v>
      </c>
      <c r="Z134" s="585">
        <f>'Data (Layer 1)'!Z134/'Data (Layer 1)'!$AF$157*100</f>
        <v>0</v>
      </c>
      <c r="AA134" s="585">
        <f>'Data (Layer 1)'!AA134/'Data (Layer 1)'!$AF$157*100</f>
        <v>0</v>
      </c>
      <c r="AB134" s="589">
        <f>'Data (Layer 1)'!AB134/'Data (Layer 1)'!$AF$157*100</f>
        <v>0</v>
      </c>
      <c r="AC134" s="430">
        <f>'Data (Layer 1)'!AC134/'Data (Layer 1)'!$AF$157*100</f>
        <v>0</v>
      </c>
      <c r="AD134" s="430">
        <f>'Data (Layer 1)'!AD134/'Data (Layer 1)'!$AF$157*100</f>
        <v>-3.607191838728465E-2</v>
      </c>
      <c r="AE134" s="467">
        <f>'Data (Layer 1)'!AE134/'Data (Layer 1)'!$AF$157*100</f>
        <v>-0.17209311063933719</v>
      </c>
      <c r="AF134" s="432">
        <f>'Data (Layer 1)'!AF134/'Data (Layer 1)'!$AF$157*100</f>
        <v>7.0727262479568633</v>
      </c>
      <c r="AH134" s="43"/>
      <c r="AI134" s="43"/>
      <c r="AJ134" s="43"/>
      <c r="AK134" s="43"/>
      <c r="AL134" s="43"/>
      <c r="AM134" s="43"/>
    </row>
    <row r="135" spans="1:39" x14ac:dyDescent="0.2">
      <c r="A135" s="793"/>
      <c r="B135" s="372">
        <v>112</v>
      </c>
      <c r="C135" s="371" t="s">
        <v>132</v>
      </c>
      <c r="D135" s="582">
        <f>'Data (Layer 1)'!D135/'Data (Layer 1)'!$AF$157*100</f>
        <v>4.5089897984105813E-3</v>
      </c>
      <c r="E135" s="430">
        <f>'Data (Layer 1)'!E135/'Data (Layer 1)'!$AF$157*100</f>
        <v>0.42008754955191913</v>
      </c>
      <c r="F135" s="430">
        <f>'Data (Layer 1)'!F135/'Data (Layer 1)'!$AF$157*100</f>
        <v>4.688973641197137</v>
      </c>
      <c r="G135" s="583">
        <f>'Data (Layer 1)'!G135/'Data (Layer 1)'!$AF$157*100</f>
        <v>0</v>
      </c>
      <c r="H135" s="584">
        <f>'Data (Layer 1)'!H135/'Data (Layer 1)'!$AF$157*100</f>
        <v>0</v>
      </c>
      <c r="I135" s="585">
        <f>'Data (Layer 1)'!I135/'Data (Layer 1)'!$AF$157*100</f>
        <v>0</v>
      </c>
      <c r="J135" s="585">
        <f>'Data (Layer 1)'!J135/'Data (Layer 1)'!$AF$157*100</f>
        <v>0</v>
      </c>
      <c r="K135" s="585">
        <f>'Data (Layer 1)'!K135/'Data (Layer 1)'!$AF$157*100</f>
        <v>0</v>
      </c>
      <c r="L135" s="585">
        <f>'Data (Layer 1)'!L135/'Data (Layer 1)'!$AF$157*100</f>
        <v>0</v>
      </c>
      <c r="M135" s="586">
        <f>'Data (Layer 1)'!M135/'Data (Layer 1)'!$AF$157*100</f>
        <v>0</v>
      </c>
      <c r="N135" s="430">
        <f>'Data (Layer 1)'!N135/'Data (Layer 1)'!$AF$157*100</f>
        <v>0</v>
      </c>
      <c r="O135" s="430">
        <f>'Data (Layer 1)'!O135/'Data (Layer 1)'!$AF$157*100</f>
        <v>0.59969564318860735</v>
      </c>
      <c r="P135" s="431">
        <f>'Data (Layer 1)'!P135/'Data (Layer 1)'!$AF$157*100</f>
        <v>5.7132658237360738</v>
      </c>
      <c r="Q135" s="587">
        <f>'Data (Layer 1)'!Q135/'Data (Layer 1)'!$AF$157*100</f>
        <v>0.12925770755443666</v>
      </c>
      <c r="R135" s="588">
        <f>'Data (Layer 1)'!R135/'Data (Layer 1)'!$AF$157*100</f>
        <v>0</v>
      </c>
      <c r="S135" s="588">
        <f>'Data (Layer 1)'!S135/'Data (Layer 1)'!$AF$157*100</f>
        <v>0</v>
      </c>
      <c r="T135" s="589">
        <f>'Data (Layer 1)'!T135/'Data (Layer 1)'!$AF$157*100</f>
        <v>1.4349860033441675</v>
      </c>
      <c r="U135" s="430">
        <f>'Data (Layer 1)'!U135/'Data (Layer 1)'!$AF$157*100</f>
        <v>1.4349860033441675</v>
      </c>
      <c r="V135" s="588">
        <f>'Data (Layer 1)'!V135/'Data (Layer 1)'!$AF$157*100</f>
        <v>0</v>
      </c>
      <c r="W135" s="585">
        <f>'Data (Layer 1)'!W135/'Data (Layer 1)'!$AF$157*100</f>
        <v>0</v>
      </c>
      <c r="X135" s="585">
        <f>'Data (Layer 1)'!X135/'Data (Layer 1)'!$AF$157*100</f>
        <v>0</v>
      </c>
      <c r="Y135" s="585">
        <f>'Data (Layer 1)'!Y135/'Data (Layer 1)'!$AF$157*100</f>
        <v>0</v>
      </c>
      <c r="Z135" s="585">
        <f>'Data (Layer 1)'!Z135/'Data (Layer 1)'!$AF$157*100</f>
        <v>0</v>
      </c>
      <c r="AA135" s="585">
        <f>'Data (Layer 1)'!AA135/'Data (Layer 1)'!$AF$157*100</f>
        <v>0</v>
      </c>
      <c r="AB135" s="589">
        <f>'Data (Layer 1)'!AB135/'Data (Layer 1)'!$AF$157*100</f>
        <v>-0.13151220245364195</v>
      </c>
      <c r="AC135" s="430">
        <f>'Data (Layer 1)'!AC135/'Data (Layer 1)'!$AF$157*100</f>
        <v>-0.13151220245364195</v>
      </c>
      <c r="AD135" s="430">
        <f>'Data (Layer 1)'!AD135/'Data (Layer 1)'!$AF$157*100</f>
        <v>0</v>
      </c>
      <c r="AE135" s="467">
        <f>'Data (Layer 1)'!AE135/'Data (Layer 1)'!$AF$157*100</f>
        <v>1.4327315084449621</v>
      </c>
      <c r="AF135" s="432">
        <f>'Data (Layer 1)'!AF135/'Data (Layer 1)'!$AF$157*100</f>
        <v>7.1459973321810368</v>
      </c>
      <c r="AH135" s="43"/>
      <c r="AI135" s="43"/>
      <c r="AJ135" s="43"/>
      <c r="AK135" s="43"/>
      <c r="AL135" s="43"/>
      <c r="AM135" s="43"/>
    </row>
    <row r="136" spans="1:39" x14ac:dyDescent="0.2">
      <c r="A136" s="793"/>
      <c r="B136" s="372">
        <v>113</v>
      </c>
      <c r="C136" s="371" t="s">
        <v>133</v>
      </c>
      <c r="D136" s="582">
        <f>'Data (Layer 1)'!D136/'Data (Layer 1)'!$AF$157*100</f>
        <v>1.1471621545456252</v>
      </c>
      <c r="E136" s="430">
        <f>'Data (Layer 1)'!E136/'Data (Layer 1)'!$AF$157*100</f>
        <v>6.613185037668852E-2</v>
      </c>
      <c r="F136" s="430">
        <f>'Data (Layer 1)'!F136/'Data (Layer 1)'!$AF$157*100</f>
        <v>3.9540083040562122</v>
      </c>
      <c r="G136" s="583">
        <f>'Data (Layer 1)'!G136/'Data (Layer 1)'!$AF$157*100</f>
        <v>0</v>
      </c>
      <c r="H136" s="584">
        <f>'Data (Layer 1)'!H136/'Data (Layer 1)'!$AF$157*100</f>
        <v>0</v>
      </c>
      <c r="I136" s="585">
        <f>'Data (Layer 1)'!I136/'Data (Layer 1)'!$AF$157*100</f>
        <v>0</v>
      </c>
      <c r="J136" s="585">
        <f>'Data (Layer 1)'!J136/'Data (Layer 1)'!$AF$157*100</f>
        <v>0</v>
      </c>
      <c r="K136" s="585">
        <f>'Data (Layer 1)'!K136/'Data (Layer 1)'!$AF$157*100</f>
        <v>0</v>
      </c>
      <c r="L136" s="585">
        <f>'Data (Layer 1)'!L136/'Data (Layer 1)'!$AF$157*100</f>
        <v>0</v>
      </c>
      <c r="M136" s="586">
        <f>'Data (Layer 1)'!M136/'Data (Layer 1)'!$AF$157*100</f>
        <v>0</v>
      </c>
      <c r="N136" s="430">
        <f>'Data (Layer 1)'!N136/'Data (Layer 1)'!$AF$157*100</f>
        <v>0</v>
      </c>
      <c r="O136" s="430">
        <f>'Data (Layer 1)'!O136/'Data (Layer 1)'!$AF$157*100</f>
        <v>0.2126740188250324</v>
      </c>
      <c r="P136" s="431">
        <f>'Data (Layer 1)'!P136/'Data (Layer 1)'!$AF$157*100</f>
        <v>5.3799763278035577</v>
      </c>
      <c r="Q136" s="587">
        <f>'Data (Layer 1)'!Q136/'Data (Layer 1)'!$AF$157*100</f>
        <v>0.60570762958648805</v>
      </c>
      <c r="R136" s="588">
        <f>'Data (Layer 1)'!R136/'Data (Layer 1)'!$AF$157*100</f>
        <v>0</v>
      </c>
      <c r="S136" s="588">
        <f>'Data (Layer 1)'!S136/'Data (Layer 1)'!$AF$157*100</f>
        <v>0</v>
      </c>
      <c r="T136" s="589">
        <f>'Data (Layer 1)'!T136/'Data (Layer 1)'!$AF$157*100</f>
        <v>-0.41106956995509797</v>
      </c>
      <c r="U136" s="430">
        <f>'Data (Layer 1)'!U136/'Data (Layer 1)'!$AF$157*100</f>
        <v>-0.41106956995509797</v>
      </c>
      <c r="V136" s="588">
        <f>'Data (Layer 1)'!V136/'Data (Layer 1)'!$AF$157*100</f>
        <v>0</v>
      </c>
      <c r="W136" s="585">
        <f>'Data (Layer 1)'!W136/'Data (Layer 1)'!$AF$157*100</f>
        <v>0</v>
      </c>
      <c r="X136" s="585">
        <f>'Data (Layer 1)'!X136/'Data (Layer 1)'!$AF$157*100</f>
        <v>0</v>
      </c>
      <c r="Y136" s="585">
        <f>'Data (Layer 1)'!Y136/'Data (Layer 1)'!$AF$157*100</f>
        <v>0</v>
      </c>
      <c r="Z136" s="585">
        <f>'Data (Layer 1)'!Z136/'Data (Layer 1)'!$AF$157*100</f>
        <v>0</v>
      </c>
      <c r="AA136" s="585">
        <f>'Data (Layer 1)'!AA136/'Data (Layer 1)'!$AF$157*100</f>
        <v>0</v>
      </c>
      <c r="AB136" s="589">
        <f>'Data (Layer 1)'!AB136/'Data (Layer 1)'!$AF$157*100</f>
        <v>0</v>
      </c>
      <c r="AC136" s="430">
        <f>'Data (Layer 1)'!AC136/'Data (Layer 1)'!$AF$157*100</f>
        <v>0</v>
      </c>
      <c r="AD136" s="430">
        <f>'Data (Layer 1)'!AD136/'Data (Layer 1)'!$AF$157*100</f>
        <v>0</v>
      </c>
      <c r="AE136" s="467">
        <f>'Data (Layer 1)'!AE136/'Data (Layer 1)'!$AF$157*100</f>
        <v>0.19463805963139008</v>
      </c>
      <c r="AF136" s="432">
        <f>'Data (Layer 1)'!AF136/'Data (Layer 1)'!$AF$157*100</f>
        <v>5.5746143874349485</v>
      </c>
      <c r="AH136" s="43"/>
      <c r="AI136" s="43"/>
      <c r="AJ136" s="43"/>
      <c r="AK136" s="43"/>
      <c r="AL136" s="43"/>
      <c r="AM136" s="43"/>
    </row>
    <row r="137" spans="1:39" x14ac:dyDescent="0.2">
      <c r="A137" s="793"/>
      <c r="B137" s="372">
        <v>114</v>
      </c>
      <c r="C137" s="371" t="s">
        <v>134</v>
      </c>
      <c r="D137" s="582">
        <f>'Data (Layer 1)'!D137/'Data (Layer 1)'!$AF$157*100</f>
        <v>0</v>
      </c>
      <c r="E137" s="430">
        <f>'Data (Layer 1)'!E137/'Data (Layer 1)'!$AF$157*100</f>
        <v>0</v>
      </c>
      <c r="F137" s="430">
        <f>'Data (Layer 1)'!F137/'Data (Layer 1)'!$AF$157*100</f>
        <v>0</v>
      </c>
      <c r="G137" s="583">
        <f>'Data (Layer 1)'!G137/'Data (Layer 1)'!$AF$157*100</f>
        <v>0</v>
      </c>
      <c r="H137" s="584">
        <f>'Data (Layer 1)'!H137/'Data (Layer 1)'!$AF$157*100</f>
        <v>0</v>
      </c>
      <c r="I137" s="585">
        <f>'Data (Layer 1)'!I137/'Data (Layer 1)'!$AF$157*100</f>
        <v>0</v>
      </c>
      <c r="J137" s="585">
        <f>'Data (Layer 1)'!J137/'Data (Layer 1)'!$AF$157*100</f>
        <v>0</v>
      </c>
      <c r="K137" s="585">
        <f>'Data (Layer 1)'!K137/'Data (Layer 1)'!$AF$157*100</f>
        <v>0</v>
      </c>
      <c r="L137" s="585">
        <f>'Data (Layer 1)'!L137/'Data (Layer 1)'!$AF$157*100</f>
        <v>0</v>
      </c>
      <c r="M137" s="586">
        <f>'Data (Layer 1)'!M137/'Data (Layer 1)'!$AF$157*100</f>
        <v>0</v>
      </c>
      <c r="N137" s="430">
        <f>'Data (Layer 1)'!N137/'Data (Layer 1)'!$AF$157*100</f>
        <v>0</v>
      </c>
      <c r="O137" s="430">
        <f>'Data (Layer 1)'!O137/'Data (Layer 1)'!$AF$157*100</f>
        <v>0</v>
      </c>
      <c r="P137" s="431">
        <f>'Data (Layer 1)'!P137/'Data (Layer 1)'!$AF$157*100</f>
        <v>0</v>
      </c>
      <c r="Q137" s="587">
        <f>'Data (Layer 1)'!Q137/'Data (Layer 1)'!$AF$157*100</f>
        <v>4.5089897984105808E-2</v>
      </c>
      <c r="R137" s="588">
        <f>'Data (Layer 1)'!R137/'Data (Layer 1)'!$AF$157*100</f>
        <v>0</v>
      </c>
      <c r="S137" s="588">
        <f>'Data (Layer 1)'!S137/'Data (Layer 1)'!$AF$157*100</f>
        <v>0</v>
      </c>
      <c r="T137" s="589">
        <f>'Data (Layer 1)'!T137/'Data (Layer 1)'!$AF$157*100</f>
        <v>0</v>
      </c>
      <c r="U137" s="430">
        <f>'Data (Layer 1)'!U137/'Data (Layer 1)'!$AF$157*100</f>
        <v>0</v>
      </c>
      <c r="V137" s="588">
        <f>'Data (Layer 1)'!V137/'Data (Layer 1)'!$AF$157*100</f>
        <v>0</v>
      </c>
      <c r="W137" s="585">
        <f>'Data (Layer 1)'!W137/'Data (Layer 1)'!$AF$157*100</f>
        <v>0</v>
      </c>
      <c r="X137" s="585">
        <f>'Data (Layer 1)'!X137/'Data (Layer 1)'!$AF$157*100</f>
        <v>0</v>
      </c>
      <c r="Y137" s="585">
        <f>'Data (Layer 1)'!Y137/'Data (Layer 1)'!$AF$157*100</f>
        <v>0</v>
      </c>
      <c r="Z137" s="585">
        <f>'Data (Layer 1)'!Z137/'Data (Layer 1)'!$AF$157*100</f>
        <v>0</v>
      </c>
      <c r="AA137" s="585">
        <f>'Data (Layer 1)'!AA137/'Data (Layer 1)'!$AF$157*100</f>
        <v>0</v>
      </c>
      <c r="AB137" s="589">
        <f>'Data (Layer 1)'!AB137/'Data (Layer 1)'!$AF$157*100</f>
        <v>0</v>
      </c>
      <c r="AC137" s="430">
        <f>'Data (Layer 1)'!AC137/'Data (Layer 1)'!$AF$157*100</f>
        <v>0</v>
      </c>
      <c r="AD137" s="430">
        <f>'Data (Layer 1)'!AD137/'Data (Layer 1)'!$AF$157*100</f>
        <v>0</v>
      </c>
      <c r="AE137" s="467">
        <f>'Data (Layer 1)'!AE137/'Data (Layer 1)'!$AF$157*100</f>
        <v>4.5089897984105808E-2</v>
      </c>
      <c r="AF137" s="432">
        <f>'Data (Layer 1)'!AF137/'Data (Layer 1)'!$AF$157*100</f>
        <v>4.5089897984105808E-2</v>
      </c>
      <c r="AH137" s="43"/>
      <c r="AI137" s="43"/>
      <c r="AJ137" s="43"/>
      <c r="AK137" s="43"/>
      <c r="AL137" s="43"/>
      <c r="AM137" s="43"/>
    </row>
    <row r="138" spans="1:39" x14ac:dyDescent="0.2">
      <c r="A138" s="793"/>
      <c r="B138" s="372">
        <v>115</v>
      </c>
      <c r="C138" s="371" t="s">
        <v>135</v>
      </c>
      <c r="D138" s="582">
        <f>'Data (Layer 1)'!D138/'Data (Layer 1)'!$AF$157*100</f>
        <v>0</v>
      </c>
      <c r="E138" s="430">
        <f>'Data (Layer 1)'!E138/'Data (Layer 1)'!$AF$157*100</f>
        <v>0</v>
      </c>
      <c r="F138" s="430">
        <f>'Data (Layer 1)'!F138/'Data (Layer 1)'!$AF$157*100</f>
        <v>0</v>
      </c>
      <c r="G138" s="583">
        <f>'Data (Layer 1)'!G138/'Data (Layer 1)'!$AF$157*100</f>
        <v>0</v>
      </c>
      <c r="H138" s="584">
        <f>'Data (Layer 1)'!H138/'Data (Layer 1)'!$AF$157*100</f>
        <v>0</v>
      </c>
      <c r="I138" s="585">
        <f>'Data (Layer 1)'!I138/'Data (Layer 1)'!$AF$157*100</f>
        <v>0</v>
      </c>
      <c r="J138" s="585">
        <f>'Data (Layer 1)'!J138/'Data (Layer 1)'!$AF$157*100</f>
        <v>0</v>
      </c>
      <c r="K138" s="585">
        <f>'Data (Layer 1)'!K138/'Data (Layer 1)'!$AF$157*100</f>
        <v>0</v>
      </c>
      <c r="L138" s="585">
        <f>'Data (Layer 1)'!L138/'Data (Layer 1)'!$AF$157*100</f>
        <v>0</v>
      </c>
      <c r="M138" s="586">
        <f>'Data (Layer 1)'!M138/'Data (Layer 1)'!$AF$157*100</f>
        <v>0</v>
      </c>
      <c r="N138" s="430">
        <f>'Data (Layer 1)'!N138/'Data (Layer 1)'!$AF$157*100</f>
        <v>0</v>
      </c>
      <c r="O138" s="430">
        <f>'Data (Layer 1)'!O138/'Data (Layer 1)'!$AF$157*100</f>
        <v>1.0520976196291356E-2</v>
      </c>
      <c r="P138" s="431">
        <f>'Data (Layer 1)'!P138/'Data (Layer 1)'!$AF$157*100</f>
        <v>1.0520976196291356E-2</v>
      </c>
      <c r="Q138" s="587">
        <f>'Data (Layer 1)'!Q138/'Data (Layer 1)'!$AF$157*100</f>
        <v>0</v>
      </c>
      <c r="R138" s="588">
        <f>'Data (Layer 1)'!R138/'Data (Layer 1)'!$AF$157*100</f>
        <v>0</v>
      </c>
      <c r="S138" s="588">
        <f>'Data (Layer 1)'!S138/'Data (Layer 1)'!$AF$157*100</f>
        <v>0</v>
      </c>
      <c r="T138" s="589">
        <f>'Data (Layer 1)'!T138/'Data (Layer 1)'!$AF$157*100</f>
        <v>0</v>
      </c>
      <c r="U138" s="430">
        <f>'Data (Layer 1)'!U138/'Data (Layer 1)'!$AF$157*100</f>
        <v>0</v>
      </c>
      <c r="V138" s="588">
        <f>'Data (Layer 1)'!V138/'Data (Layer 1)'!$AF$157*100</f>
        <v>0</v>
      </c>
      <c r="W138" s="585">
        <f>'Data (Layer 1)'!W138/'Data (Layer 1)'!$AF$157*100</f>
        <v>0</v>
      </c>
      <c r="X138" s="585">
        <f>'Data (Layer 1)'!X138/'Data (Layer 1)'!$AF$157*100</f>
        <v>0</v>
      </c>
      <c r="Y138" s="585">
        <f>'Data (Layer 1)'!Y138/'Data (Layer 1)'!$AF$157*100</f>
        <v>0</v>
      </c>
      <c r="Z138" s="585">
        <f>'Data (Layer 1)'!Z138/'Data (Layer 1)'!$AF$157*100</f>
        <v>0</v>
      </c>
      <c r="AA138" s="585">
        <f>'Data (Layer 1)'!AA138/'Data (Layer 1)'!$AF$157*100</f>
        <v>0</v>
      </c>
      <c r="AB138" s="589">
        <f>'Data (Layer 1)'!AB138/'Data (Layer 1)'!$AF$157*100</f>
        <v>0</v>
      </c>
      <c r="AC138" s="430">
        <f>'Data (Layer 1)'!AC138/'Data (Layer 1)'!$AF$157*100</f>
        <v>0</v>
      </c>
      <c r="AD138" s="430">
        <f>'Data (Layer 1)'!AD138/'Data (Layer 1)'!$AF$157*100</f>
        <v>0</v>
      </c>
      <c r="AE138" s="467">
        <f>'Data (Layer 1)'!AE138/'Data (Layer 1)'!$AF$157*100</f>
        <v>0</v>
      </c>
      <c r="AF138" s="432">
        <f>'Data (Layer 1)'!AF138/'Data (Layer 1)'!$AF$157*100</f>
        <v>1.0520976196291356E-2</v>
      </c>
      <c r="AH138" s="43"/>
      <c r="AI138" s="43"/>
      <c r="AJ138" s="43"/>
      <c r="AK138" s="43"/>
      <c r="AL138" s="43"/>
      <c r="AM138" s="43"/>
    </row>
    <row r="139" spans="1:39" x14ac:dyDescent="0.2">
      <c r="A139" s="793"/>
      <c r="B139" s="372">
        <v>117</v>
      </c>
      <c r="C139" s="371" t="s">
        <v>136</v>
      </c>
      <c r="D139" s="582">
        <f>'Data (Layer 1)'!D139/'Data (Layer 1)'!$AF$157*100</f>
        <v>0.10746425686211886</v>
      </c>
      <c r="E139" s="430">
        <f>'Data (Layer 1)'!E139/'Data (Layer 1)'!$AF$157*100</f>
        <v>3.0435681139271423E-2</v>
      </c>
      <c r="F139" s="430">
        <f>'Data (Layer 1)'!F139/'Data (Layer 1)'!$AF$157*100</f>
        <v>0.98183252860390402</v>
      </c>
      <c r="G139" s="583">
        <f>'Data (Layer 1)'!G139/'Data (Layer 1)'!$AF$157*100</f>
        <v>0</v>
      </c>
      <c r="H139" s="584">
        <f>'Data (Layer 1)'!H139/'Data (Layer 1)'!$AF$157*100</f>
        <v>0</v>
      </c>
      <c r="I139" s="585">
        <f>'Data (Layer 1)'!I139/'Data (Layer 1)'!$AF$157*100</f>
        <v>0</v>
      </c>
      <c r="J139" s="585">
        <f>'Data (Layer 1)'!J139/'Data (Layer 1)'!$AF$157*100</f>
        <v>0</v>
      </c>
      <c r="K139" s="585">
        <f>'Data (Layer 1)'!K139/'Data (Layer 1)'!$AF$157*100</f>
        <v>0</v>
      </c>
      <c r="L139" s="585">
        <f>'Data (Layer 1)'!L139/'Data (Layer 1)'!$AF$157*100</f>
        <v>0</v>
      </c>
      <c r="M139" s="586">
        <f>'Data (Layer 1)'!M139/'Data (Layer 1)'!$AF$157*100</f>
        <v>0</v>
      </c>
      <c r="N139" s="430">
        <f>'Data (Layer 1)'!N139/'Data (Layer 1)'!$AF$157*100</f>
        <v>0</v>
      </c>
      <c r="O139" s="430">
        <f>'Data (Layer 1)'!O139/'Data (Layer 1)'!$AF$157*100</f>
        <v>2.8060946512108513</v>
      </c>
      <c r="P139" s="431">
        <f>'Data (Layer 1)'!P139/'Data (Layer 1)'!$AF$157*100</f>
        <v>3.9258271178161461</v>
      </c>
      <c r="Q139" s="587">
        <f>'Data (Layer 1)'!Q139/'Data (Layer 1)'!$AF$157*100</f>
        <v>0.43925075619516407</v>
      </c>
      <c r="R139" s="588">
        <f>'Data (Layer 1)'!R139/'Data (Layer 1)'!$AF$157*100</f>
        <v>0</v>
      </c>
      <c r="S139" s="588">
        <f>'Data (Layer 1)'!S139/'Data (Layer 1)'!$AF$157*100</f>
        <v>0</v>
      </c>
      <c r="T139" s="589">
        <f>'Data (Layer 1)'!T139/'Data (Layer 1)'!$AF$157*100</f>
        <v>0.450147481541323</v>
      </c>
      <c r="U139" s="430">
        <f>'Data (Layer 1)'!U139/'Data (Layer 1)'!$AF$157*100</f>
        <v>0.450147481541323</v>
      </c>
      <c r="V139" s="588">
        <f>'Data (Layer 1)'!V139/'Data (Layer 1)'!$AF$157*100</f>
        <v>0</v>
      </c>
      <c r="W139" s="585">
        <f>'Data (Layer 1)'!W139/'Data (Layer 1)'!$AF$157*100</f>
        <v>0</v>
      </c>
      <c r="X139" s="585">
        <f>'Data (Layer 1)'!X139/'Data (Layer 1)'!$AF$157*100</f>
        <v>0</v>
      </c>
      <c r="Y139" s="585">
        <f>'Data (Layer 1)'!Y139/'Data (Layer 1)'!$AF$157*100</f>
        <v>0</v>
      </c>
      <c r="Z139" s="585">
        <f>'Data (Layer 1)'!Z139/'Data (Layer 1)'!$AF$157*100</f>
        <v>0</v>
      </c>
      <c r="AA139" s="585">
        <f>'Data (Layer 1)'!AA139/'Data (Layer 1)'!$AF$157*100</f>
        <v>0</v>
      </c>
      <c r="AB139" s="589">
        <f>'Data (Layer 1)'!AB139/'Data (Layer 1)'!$AF$157*100</f>
        <v>0</v>
      </c>
      <c r="AC139" s="430">
        <f>'Data (Layer 1)'!AC139/'Data (Layer 1)'!$AF$157*100</f>
        <v>0</v>
      </c>
      <c r="AD139" s="430">
        <f>'Data (Layer 1)'!AD139/'Data (Layer 1)'!$AF$157*100</f>
        <v>0</v>
      </c>
      <c r="AE139" s="467">
        <f>'Data (Layer 1)'!AE139/'Data (Layer 1)'!$AF$157*100</f>
        <v>0.88939823773648718</v>
      </c>
      <c r="AF139" s="432">
        <f>'Data (Layer 1)'!AF139/'Data (Layer 1)'!$AF$157*100</f>
        <v>4.8152253555526334</v>
      </c>
      <c r="AH139" s="43"/>
      <c r="AI139" s="43"/>
      <c r="AJ139" s="43"/>
      <c r="AK139" s="43"/>
      <c r="AL139" s="43"/>
      <c r="AM139" s="43"/>
    </row>
    <row r="140" spans="1:39" x14ac:dyDescent="0.2">
      <c r="A140" s="216"/>
      <c r="B140" s="97"/>
      <c r="C140" s="98"/>
      <c r="D140" s="582"/>
      <c r="E140" s="430"/>
      <c r="F140" s="430"/>
      <c r="G140" s="583"/>
      <c r="H140" s="584"/>
      <c r="I140" s="585"/>
      <c r="J140" s="585"/>
      <c r="K140" s="585"/>
      <c r="L140" s="595"/>
      <c r="M140" s="586"/>
      <c r="N140" s="430"/>
      <c r="O140" s="430"/>
      <c r="P140" s="431"/>
      <c r="Q140" s="587"/>
      <c r="R140" s="588"/>
      <c r="S140" s="588"/>
      <c r="T140" s="589"/>
      <c r="U140" s="430"/>
      <c r="V140" s="588"/>
      <c r="W140" s="585"/>
      <c r="X140" s="585"/>
      <c r="Y140" s="585"/>
      <c r="Z140" s="585"/>
      <c r="AA140" s="585"/>
      <c r="AB140" s="589"/>
      <c r="AC140" s="430"/>
      <c r="AD140" s="430"/>
      <c r="AE140" s="467"/>
      <c r="AF140" s="433"/>
      <c r="AH140" s="43"/>
      <c r="AI140" s="43"/>
      <c r="AJ140" s="43"/>
      <c r="AK140" s="43"/>
      <c r="AL140" s="43"/>
      <c r="AM140" s="43"/>
    </row>
    <row r="141" spans="1:39" s="32" customFormat="1" x14ac:dyDescent="0.2">
      <c r="A141" s="96" t="s">
        <v>137</v>
      </c>
      <c r="B141" s="169"/>
      <c r="C141" s="170" t="s">
        <v>220</v>
      </c>
      <c r="D141" s="446">
        <f>'Data (Layer 1)'!D141/'Data (Layer 1)'!$AF$157*100</f>
        <v>0</v>
      </c>
      <c r="E141" s="425">
        <f>'Data (Layer 1)'!E141/'Data (Layer 1)'!$AF$157*100</f>
        <v>0</v>
      </c>
      <c r="F141" s="425">
        <f>'Data (Layer 1)'!F141/'Data (Layer 1)'!$AF$157*100</f>
        <v>3.564356435643564</v>
      </c>
      <c r="G141" s="447">
        <f>'Data (Layer 1)'!G141/'Data (Layer 1)'!$AF$157*100</f>
        <v>0</v>
      </c>
      <c r="H141" s="448">
        <f>'Data (Layer 1)'!H141/'Data (Layer 1)'!$AF$157*100</f>
        <v>0</v>
      </c>
      <c r="I141" s="449">
        <f>'Data (Layer 1)'!I141/'Data (Layer 1)'!$AF$157*100</f>
        <v>0</v>
      </c>
      <c r="J141" s="449">
        <f>'Data (Layer 1)'!J141/'Data (Layer 1)'!$AF$157*100</f>
        <v>0</v>
      </c>
      <c r="K141" s="449">
        <f>'Data (Layer 1)'!K141/'Data (Layer 1)'!$AF$157*100</f>
        <v>0</v>
      </c>
      <c r="L141" s="449">
        <f>'Data (Layer 1)'!L141/'Data (Layer 1)'!$AF$157*100</f>
        <v>0</v>
      </c>
      <c r="M141" s="450">
        <f>'Data (Layer 1)'!M141/'Data (Layer 1)'!$AF$157*100</f>
        <v>0</v>
      </c>
      <c r="N141" s="425">
        <f>'Data (Layer 1)'!N141/'Data (Layer 1)'!$AF$157*100</f>
        <v>0</v>
      </c>
      <c r="O141" s="425">
        <f>'Data (Layer 1)'!O141/'Data (Layer 1)'!$AF$157*100</f>
        <v>0.25964266255847596</v>
      </c>
      <c r="P141" s="426">
        <f>'Data (Layer 1)'!P141/'Data (Layer 1)'!$AF$157*100</f>
        <v>3.8239990982020404</v>
      </c>
      <c r="Q141" s="451">
        <f>'Data (Layer 1)'!Q141/'Data (Layer 1)'!$AF$157*100</f>
        <v>-6.5380352076953432E-2</v>
      </c>
      <c r="R141" s="452">
        <f>'Data (Layer 1)'!R141/'Data (Layer 1)'!$AF$157*100</f>
        <v>0</v>
      </c>
      <c r="S141" s="452">
        <f>'Data (Layer 1)'!S141/'Data (Layer 1)'!$AF$157*100</f>
        <v>0</v>
      </c>
      <c r="T141" s="453">
        <f>'Data (Layer 1)'!T141/'Data (Layer 1)'!$AF$157*100</f>
        <v>-0.86459879384522886</v>
      </c>
      <c r="U141" s="425">
        <f>'Data (Layer 1)'!U141/'Data (Layer 1)'!$AF$157*100</f>
        <v>-0.86459879384522886</v>
      </c>
      <c r="V141" s="452">
        <f>'Data (Layer 1)'!V141/'Data (Layer 1)'!$AF$157*100</f>
        <v>0</v>
      </c>
      <c r="W141" s="449">
        <f>'Data (Layer 1)'!W141/'Data (Layer 1)'!$AF$157*100</f>
        <v>0</v>
      </c>
      <c r="X141" s="449">
        <f>'Data (Layer 1)'!X141/'Data (Layer 1)'!$AF$157*100</f>
        <v>0</v>
      </c>
      <c r="Y141" s="449">
        <f>'Data (Layer 1)'!Y141/'Data (Layer 1)'!$AF$157*100</f>
        <v>0</v>
      </c>
      <c r="Z141" s="449">
        <f>'Data (Layer 1)'!Z141/'Data (Layer 1)'!$AF$157*100</f>
        <v>0</v>
      </c>
      <c r="AA141" s="449">
        <f>'Data (Layer 1)'!AA141/'Data (Layer 1)'!$AF$157*100</f>
        <v>0</v>
      </c>
      <c r="AB141" s="453">
        <f>'Data (Layer 1)'!AB141/'Data (Layer 1)'!$AF$157*100</f>
        <v>-0.29646607924549573</v>
      </c>
      <c r="AC141" s="425">
        <f>'Data (Layer 1)'!AC141/'Data (Layer 1)'!$AF$157*100</f>
        <v>-0.29646607924549573</v>
      </c>
      <c r="AD141" s="425">
        <f>'Data (Layer 1)'!AD141/'Data (Layer 1)'!$AF$157*100</f>
        <v>0</v>
      </c>
      <c r="AE141" s="454">
        <f>'Data (Layer 1)'!AE141/'Data (Layer 1)'!$AF$157*100</f>
        <v>-1.2264452251676781</v>
      </c>
      <c r="AF141" s="455">
        <f>'Data (Layer 1)'!AF141/'Data (Layer 1)'!$AF$157*100</f>
        <v>2.5975538730343621</v>
      </c>
      <c r="AH141" s="43"/>
      <c r="AI141" s="43"/>
      <c r="AJ141" s="43"/>
      <c r="AK141" s="43"/>
      <c r="AL141" s="43"/>
      <c r="AM141" s="43"/>
    </row>
    <row r="142" spans="1:39" s="32" customFormat="1" ht="11.25" x14ac:dyDescent="0.2">
      <c r="A142" s="260" t="s">
        <v>138</v>
      </c>
      <c r="B142" s="261"/>
      <c r="C142" s="345" t="s">
        <v>220</v>
      </c>
      <c r="D142" s="600">
        <f>'Data (Layer 1)'!D142/'Data (Layer 1)'!$AF$157*100</f>
        <v>0</v>
      </c>
      <c r="E142" s="457">
        <f>'Data (Layer 1)'!E142/'Data (Layer 1)'!$AF$157*100</f>
        <v>0</v>
      </c>
      <c r="F142" s="457">
        <f>'Data (Layer 1)'!F142/'Data (Layer 1)'!$AF$157*100</f>
        <v>1.6341330527739679</v>
      </c>
      <c r="G142" s="588">
        <f>'Data (Layer 1)'!G142/'Data (Layer 1)'!$AF$157*100</f>
        <v>0</v>
      </c>
      <c r="H142" s="585">
        <f>'Data (Layer 1)'!H142/'Data (Layer 1)'!$AF$157*100</f>
        <v>0</v>
      </c>
      <c r="I142" s="585">
        <f>'Data (Layer 1)'!I142/'Data (Layer 1)'!$AF$157*100</f>
        <v>0</v>
      </c>
      <c r="J142" s="585">
        <f>'Data (Layer 1)'!J142/'Data (Layer 1)'!$AF$157*100</f>
        <v>0</v>
      </c>
      <c r="K142" s="585">
        <f>'Data (Layer 1)'!K142/'Data (Layer 1)'!$AF$157*100</f>
        <v>0</v>
      </c>
      <c r="L142" s="585">
        <f>'Data (Layer 1)'!L142/'Data (Layer 1)'!$AF$157*100</f>
        <v>0</v>
      </c>
      <c r="M142" s="589">
        <f>'Data (Layer 1)'!M142/'Data (Layer 1)'!$AF$157*100</f>
        <v>0</v>
      </c>
      <c r="N142" s="457">
        <f>'Data (Layer 1)'!N142/'Data (Layer 1)'!$AF$157*100</f>
        <v>0</v>
      </c>
      <c r="O142" s="457">
        <f>'Data (Layer 1)'!O142/'Data (Layer 1)'!$AF$157*100</f>
        <v>0</v>
      </c>
      <c r="P142" s="458">
        <f>'Data (Layer 1)'!P142/'Data (Layer 1)'!$AF$157*100</f>
        <v>1.6341330527739679</v>
      </c>
      <c r="Q142" s="601">
        <f>'Data (Layer 1)'!Q142/'Data (Layer 1)'!$AF$157*100</f>
        <v>-4.1332406485430325E-3</v>
      </c>
      <c r="R142" s="588">
        <f>'Data (Layer 1)'!R142/'Data (Layer 1)'!$AF$157*100</f>
        <v>0</v>
      </c>
      <c r="S142" s="588">
        <f>'Data (Layer 1)'!S142/'Data (Layer 1)'!$AF$157*100</f>
        <v>0</v>
      </c>
      <c r="T142" s="589">
        <f>'Data (Layer 1)'!T142/'Data (Layer 1)'!$AF$157*100</f>
        <v>-0.29872057414470099</v>
      </c>
      <c r="U142" s="457">
        <f>'Data (Layer 1)'!U142/'Data (Layer 1)'!$AF$157*100</f>
        <v>-0.29872057414470099</v>
      </c>
      <c r="V142" s="588">
        <f>'Data (Layer 1)'!V142/'Data (Layer 1)'!$AF$157*100</f>
        <v>0</v>
      </c>
      <c r="W142" s="585">
        <f>'Data (Layer 1)'!W142/'Data (Layer 1)'!$AF$157*100</f>
        <v>0</v>
      </c>
      <c r="X142" s="585">
        <f>'Data (Layer 1)'!X142/'Data (Layer 1)'!$AF$157*100</f>
        <v>0</v>
      </c>
      <c r="Y142" s="585">
        <f>'Data (Layer 1)'!Y142/'Data (Layer 1)'!$AF$157*100</f>
        <v>0</v>
      </c>
      <c r="Z142" s="585">
        <f>'Data (Layer 1)'!Z142/'Data (Layer 1)'!$AF$157*100</f>
        <v>0</v>
      </c>
      <c r="AA142" s="585">
        <f>'Data (Layer 1)'!AA142/'Data (Layer 1)'!$AF$157*100</f>
        <v>0</v>
      </c>
      <c r="AB142" s="589">
        <f>'Data (Layer 1)'!AB142/'Data (Layer 1)'!$AF$157*100</f>
        <v>-0.11648223645894001</v>
      </c>
      <c r="AC142" s="457">
        <f>'Data (Layer 1)'!AC142/'Data (Layer 1)'!$AF$157*100</f>
        <v>-0.11648223645894001</v>
      </c>
      <c r="AD142" s="457">
        <f>'Data (Layer 1)'!AD142/'Data (Layer 1)'!$AF$157*100</f>
        <v>0</v>
      </c>
      <c r="AE142" s="467">
        <f>'Data (Layer 1)'!AE142/'Data (Layer 1)'!$AF$157*100</f>
        <v>-0.41933605125218404</v>
      </c>
      <c r="AF142" s="432">
        <f>'Data (Layer 1)'!AF142/'Data (Layer 1)'!$AF$157*100</f>
        <v>1.2147970015217839</v>
      </c>
      <c r="AH142" s="48"/>
      <c r="AI142" s="48"/>
      <c r="AJ142" s="48"/>
      <c r="AK142" s="48"/>
      <c r="AL142" s="48"/>
      <c r="AM142" s="48"/>
    </row>
    <row r="143" spans="1:39" s="32" customFormat="1" ht="11.25" x14ac:dyDescent="0.2">
      <c r="A143" s="260" t="s">
        <v>139</v>
      </c>
      <c r="B143" s="261"/>
      <c r="C143" s="345" t="s">
        <v>220</v>
      </c>
      <c r="D143" s="600">
        <f>'Data (Layer 1)'!D143/'Data (Layer 1)'!$AF$157*100</f>
        <v>0</v>
      </c>
      <c r="E143" s="457">
        <f>'Data (Layer 1)'!E143/'Data (Layer 1)'!$AF$157*100</f>
        <v>0</v>
      </c>
      <c r="F143" s="457">
        <f>'Data (Layer 1)'!F143/'Data (Layer 1)'!$AF$157*100</f>
        <v>0.23108572716854228</v>
      </c>
      <c r="G143" s="588">
        <f>'Data (Layer 1)'!G143/'Data (Layer 1)'!$AF$157*100</f>
        <v>0</v>
      </c>
      <c r="H143" s="585">
        <f>'Data (Layer 1)'!H143/'Data (Layer 1)'!$AF$157*100</f>
        <v>0</v>
      </c>
      <c r="I143" s="585">
        <f>'Data (Layer 1)'!I143/'Data (Layer 1)'!$AF$157*100</f>
        <v>0</v>
      </c>
      <c r="J143" s="585">
        <f>'Data (Layer 1)'!J143/'Data (Layer 1)'!$AF$157*100</f>
        <v>0</v>
      </c>
      <c r="K143" s="585">
        <f>'Data (Layer 1)'!K143/'Data (Layer 1)'!$AF$157*100</f>
        <v>0</v>
      </c>
      <c r="L143" s="585">
        <f>'Data (Layer 1)'!L143/'Data (Layer 1)'!$AF$157*100</f>
        <v>0</v>
      </c>
      <c r="M143" s="589">
        <f>'Data (Layer 1)'!M143/'Data (Layer 1)'!$AF$157*100</f>
        <v>0</v>
      </c>
      <c r="N143" s="457">
        <f>'Data (Layer 1)'!N143/'Data (Layer 1)'!$AF$157*100</f>
        <v>0</v>
      </c>
      <c r="O143" s="457">
        <f>'Data (Layer 1)'!O143/'Data (Layer 1)'!$AF$157*100</f>
        <v>0.19764405283033046</v>
      </c>
      <c r="P143" s="458">
        <f>'Data (Layer 1)'!P143/'Data (Layer 1)'!$AF$157*100</f>
        <v>0.4287297799988728</v>
      </c>
      <c r="Q143" s="601">
        <f>'Data (Layer 1)'!Q143/'Data (Layer 1)'!$AF$157*100</f>
        <v>1.8787457493377423E-3</v>
      </c>
      <c r="R143" s="588">
        <f>'Data (Layer 1)'!R143/'Data (Layer 1)'!$AF$157*100</f>
        <v>0</v>
      </c>
      <c r="S143" s="588">
        <f>'Data (Layer 1)'!S143/'Data (Layer 1)'!$AF$157*100</f>
        <v>0</v>
      </c>
      <c r="T143" s="589">
        <f>'Data (Layer 1)'!T143/'Data (Layer 1)'!$AF$157*100</f>
        <v>-4.8847389482781299E-2</v>
      </c>
      <c r="U143" s="457">
        <f>'Data (Layer 1)'!U143/'Data (Layer 1)'!$AF$157*100</f>
        <v>-4.8847389482781299E-2</v>
      </c>
      <c r="V143" s="588">
        <f>'Data (Layer 1)'!V143/'Data (Layer 1)'!$AF$157*100</f>
        <v>0</v>
      </c>
      <c r="W143" s="585">
        <f>'Data (Layer 1)'!W143/'Data (Layer 1)'!$AF$157*100</f>
        <v>0</v>
      </c>
      <c r="X143" s="585">
        <f>'Data (Layer 1)'!X143/'Data (Layer 1)'!$AF$157*100</f>
        <v>0</v>
      </c>
      <c r="Y143" s="585">
        <f>'Data (Layer 1)'!Y143/'Data (Layer 1)'!$AF$157*100</f>
        <v>0</v>
      </c>
      <c r="Z143" s="585">
        <f>'Data (Layer 1)'!Z143/'Data (Layer 1)'!$AF$157*100</f>
        <v>0</v>
      </c>
      <c r="AA143" s="585">
        <f>'Data (Layer 1)'!AA143/'Data (Layer 1)'!$AF$157*100</f>
        <v>0</v>
      </c>
      <c r="AB143" s="589">
        <f>'Data (Layer 1)'!AB143/'Data (Layer 1)'!$AF$157*100</f>
        <v>-1.5029965994701938E-2</v>
      </c>
      <c r="AC143" s="457">
        <f>'Data (Layer 1)'!AC143/'Data (Layer 1)'!$AF$157*100</f>
        <v>-1.5029965994701938E-2</v>
      </c>
      <c r="AD143" s="457">
        <f>'Data (Layer 1)'!AD143/'Data (Layer 1)'!$AF$157*100</f>
        <v>0</v>
      </c>
      <c r="AE143" s="467">
        <f>'Data (Layer 1)'!AE143/'Data (Layer 1)'!$AF$157*100</f>
        <v>-6.1998609728145491E-2</v>
      </c>
      <c r="AF143" s="432">
        <f>'Data (Layer 1)'!AF143/'Data (Layer 1)'!$AF$157*100</f>
        <v>0.36673117027072727</v>
      </c>
      <c r="AH143" s="48"/>
      <c r="AI143" s="48"/>
      <c r="AJ143" s="48"/>
      <c r="AK143" s="48"/>
      <c r="AL143" s="48"/>
      <c r="AM143" s="48"/>
    </row>
    <row r="144" spans="1:39" s="32" customFormat="1" ht="11.25" x14ac:dyDescent="0.2">
      <c r="A144" s="260" t="s">
        <v>140</v>
      </c>
      <c r="B144" s="261"/>
      <c r="C144" s="345" t="s">
        <v>220</v>
      </c>
      <c r="D144" s="600">
        <f>'Data (Layer 1)'!D144/'Data (Layer 1)'!$AF$157*100</f>
        <v>0</v>
      </c>
      <c r="E144" s="457">
        <f>'Data (Layer 1)'!E144/'Data (Layer 1)'!$AF$157*100</f>
        <v>0</v>
      </c>
      <c r="F144" s="457">
        <f>'Data (Layer 1)'!F144/'Data (Layer 1)'!$AF$157*100</f>
        <v>0.85971405489695085</v>
      </c>
      <c r="G144" s="588">
        <f>'Data (Layer 1)'!G144/'Data (Layer 1)'!$AF$157*100</f>
        <v>0</v>
      </c>
      <c r="H144" s="585">
        <f>'Data (Layer 1)'!H144/'Data (Layer 1)'!$AF$157*100</f>
        <v>0</v>
      </c>
      <c r="I144" s="585">
        <f>'Data (Layer 1)'!I144/'Data (Layer 1)'!$AF$157*100</f>
        <v>0</v>
      </c>
      <c r="J144" s="585">
        <f>'Data (Layer 1)'!J144/'Data (Layer 1)'!$AF$157*100</f>
        <v>0</v>
      </c>
      <c r="K144" s="585">
        <f>'Data (Layer 1)'!K144/'Data (Layer 1)'!$AF$157*100</f>
        <v>0</v>
      </c>
      <c r="L144" s="585">
        <f>'Data (Layer 1)'!L144/'Data (Layer 1)'!$AF$157*100</f>
        <v>0</v>
      </c>
      <c r="M144" s="589">
        <f>'Data (Layer 1)'!M144/'Data (Layer 1)'!$AF$157*100</f>
        <v>0</v>
      </c>
      <c r="N144" s="457">
        <f>'Data (Layer 1)'!N144/'Data (Layer 1)'!$AF$157*100</f>
        <v>0</v>
      </c>
      <c r="O144" s="457">
        <f>'Data (Layer 1)'!O144/'Data (Layer 1)'!$AF$157*100</f>
        <v>0</v>
      </c>
      <c r="P144" s="458">
        <f>'Data (Layer 1)'!P144/'Data (Layer 1)'!$AF$157*100</f>
        <v>0.85971405489695085</v>
      </c>
      <c r="Q144" s="601">
        <f>'Data (Layer 1)'!Q144/'Data (Layer 1)'!$AF$157*100</f>
        <v>-4.922313863264885E-2</v>
      </c>
      <c r="R144" s="588">
        <f>'Data (Layer 1)'!R144/'Data (Layer 1)'!$AF$157*100</f>
        <v>0</v>
      </c>
      <c r="S144" s="588">
        <f>'Data (Layer 1)'!S144/'Data (Layer 1)'!$AF$157*100</f>
        <v>0</v>
      </c>
      <c r="T144" s="589">
        <f>'Data (Layer 1)'!T144/'Data (Layer 1)'!$AF$157*100</f>
        <v>-0.16157213444304583</v>
      </c>
      <c r="U144" s="457">
        <f>'Data (Layer 1)'!U144/'Data (Layer 1)'!$AF$157*100</f>
        <v>-0.16157213444304583</v>
      </c>
      <c r="V144" s="588">
        <f>'Data (Layer 1)'!V144/'Data (Layer 1)'!$AF$157*100</f>
        <v>0</v>
      </c>
      <c r="W144" s="585">
        <f>'Data (Layer 1)'!W144/'Data (Layer 1)'!$AF$157*100</f>
        <v>0</v>
      </c>
      <c r="X144" s="585">
        <f>'Data (Layer 1)'!X144/'Data (Layer 1)'!$AF$157*100</f>
        <v>0</v>
      </c>
      <c r="Y144" s="585">
        <f>'Data (Layer 1)'!Y144/'Data (Layer 1)'!$AF$157*100</f>
        <v>0</v>
      </c>
      <c r="Z144" s="585">
        <f>'Data (Layer 1)'!Z144/'Data (Layer 1)'!$AF$157*100</f>
        <v>0</v>
      </c>
      <c r="AA144" s="585">
        <f>'Data (Layer 1)'!AA144/'Data (Layer 1)'!$AF$157*100</f>
        <v>0</v>
      </c>
      <c r="AB144" s="589">
        <f>'Data (Layer 1)'!AB144/'Data (Layer 1)'!$AF$157*100</f>
        <v>-0.14466342269900614</v>
      </c>
      <c r="AC144" s="457">
        <f>'Data (Layer 1)'!AC144/'Data (Layer 1)'!$AF$157*100</f>
        <v>-0.14466342269900614</v>
      </c>
      <c r="AD144" s="457">
        <f>'Data (Layer 1)'!AD144/'Data (Layer 1)'!$AF$157*100</f>
        <v>0</v>
      </c>
      <c r="AE144" s="467">
        <f>'Data (Layer 1)'!AE144/'Data (Layer 1)'!$AF$157*100</f>
        <v>-0.35545869577470079</v>
      </c>
      <c r="AF144" s="432">
        <f>'Data (Layer 1)'!AF144/'Data (Layer 1)'!$AF$157*100</f>
        <v>0.50425535912224995</v>
      </c>
      <c r="AH144" s="48"/>
      <c r="AI144" s="48"/>
      <c r="AJ144" s="48"/>
      <c r="AK144" s="48"/>
      <c r="AL144" s="48"/>
      <c r="AM144" s="48"/>
    </row>
    <row r="145" spans="1:39" s="32" customFormat="1" ht="11.25" x14ac:dyDescent="0.2">
      <c r="A145" s="260" t="s">
        <v>141</v>
      </c>
      <c r="B145" s="261"/>
      <c r="C145" s="345" t="s">
        <v>220</v>
      </c>
      <c r="D145" s="600">
        <f>'Data (Layer 1)'!D145/'Data (Layer 1)'!$AF$157*100</f>
        <v>0</v>
      </c>
      <c r="E145" s="457">
        <f>'Data (Layer 1)'!E145/'Data (Layer 1)'!$AF$157*100</f>
        <v>0</v>
      </c>
      <c r="F145" s="457">
        <f>'Data (Layer 1)'!F145/'Data (Layer 1)'!$AF$157*100</f>
        <v>0.83942360080410328</v>
      </c>
      <c r="G145" s="588">
        <f>'Data (Layer 1)'!G145/'Data (Layer 1)'!$AF$157*100</f>
        <v>0</v>
      </c>
      <c r="H145" s="585">
        <f>'Data (Layer 1)'!H145/'Data (Layer 1)'!$AF$157*100</f>
        <v>0</v>
      </c>
      <c r="I145" s="585">
        <f>'Data (Layer 1)'!I145/'Data (Layer 1)'!$AF$157*100</f>
        <v>0</v>
      </c>
      <c r="J145" s="585">
        <f>'Data (Layer 1)'!J145/'Data (Layer 1)'!$AF$157*100</f>
        <v>0</v>
      </c>
      <c r="K145" s="585">
        <f>'Data (Layer 1)'!K145/'Data (Layer 1)'!$AF$157*100</f>
        <v>0</v>
      </c>
      <c r="L145" s="585">
        <f>'Data (Layer 1)'!L145/'Data (Layer 1)'!$AF$157*100</f>
        <v>0</v>
      </c>
      <c r="M145" s="589">
        <f>'Data (Layer 1)'!M145/'Data (Layer 1)'!$AF$157*100</f>
        <v>0</v>
      </c>
      <c r="N145" s="457">
        <f>'Data (Layer 1)'!N145/'Data (Layer 1)'!$AF$157*100</f>
        <v>0</v>
      </c>
      <c r="O145" s="457">
        <f>'Data (Layer 1)'!O145/'Data (Layer 1)'!$AF$157*100</f>
        <v>6.1998609728145491E-2</v>
      </c>
      <c r="P145" s="458">
        <f>'Data (Layer 1)'!P145/'Data (Layer 1)'!$AF$157*100</f>
        <v>0.90142221053224869</v>
      </c>
      <c r="Q145" s="601">
        <f>'Data (Layer 1)'!Q145/'Data (Layer 1)'!$AF$157*100</f>
        <v>-1.3902718545099292E-2</v>
      </c>
      <c r="R145" s="588">
        <f>'Data (Layer 1)'!R145/'Data (Layer 1)'!$AF$157*100</f>
        <v>0</v>
      </c>
      <c r="S145" s="588">
        <f>'Data (Layer 1)'!S145/'Data (Layer 1)'!$AF$157*100</f>
        <v>0</v>
      </c>
      <c r="T145" s="589">
        <f>'Data (Layer 1)'!T145/'Data (Layer 1)'!$AF$157*100</f>
        <v>-0.35545869577470079</v>
      </c>
      <c r="U145" s="457">
        <f>'Data (Layer 1)'!U145/'Data (Layer 1)'!$AF$157*100</f>
        <v>-0.35545869577470079</v>
      </c>
      <c r="V145" s="588">
        <f>'Data (Layer 1)'!V145/'Data (Layer 1)'!$AF$157*100</f>
        <v>0</v>
      </c>
      <c r="W145" s="585">
        <f>'Data (Layer 1)'!W145/'Data (Layer 1)'!$AF$157*100</f>
        <v>0</v>
      </c>
      <c r="X145" s="585">
        <f>'Data (Layer 1)'!X145/'Data (Layer 1)'!$AF$157*100</f>
        <v>0</v>
      </c>
      <c r="Y145" s="585">
        <f>'Data (Layer 1)'!Y145/'Data (Layer 1)'!$AF$157*100</f>
        <v>0</v>
      </c>
      <c r="Z145" s="585">
        <f>'Data (Layer 1)'!Z145/'Data (Layer 1)'!$AF$157*100</f>
        <v>0</v>
      </c>
      <c r="AA145" s="585">
        <f>'Data (Layer 1)'!AA145/'Data (Layer 1)'!$AF$157*100</f>
        <v>0</v>
      </c>
      <c r="AB145" s="589">
        <f>'Data (Layer 1)'!AB145/'Data (Layer 1)'!$AF$157*100</f>
        <v>-2.0290454092847614E-2</v>
      </c>
      <c r="AC145" s="457">
        <f>'Data (Layer 1)'!AC145/'Data (Layer 1)'!$AF$157*100</f>
        <v>-2.0290454092847614E-2</v>
      </c>
      <c r="AD145" s="457">
        <f>'Data (Layer 1)'!AD145/'Data (Layer 1)'!$AF$157*100</f>
        <v>0</v>
      </c>
      <c r="AE145" s="467">
        <f>'Data (Layer 1)'!AE145/'Data (Layer 1)'!$AF$157*100</f>
        <v>-0.38965186841264771</v>
      </c>
      <c r="AF145" s="432">
        <f>'Data (Layer 1)'!AF145/'Data (Layer 1)'!$AF$157*100</f>
        <v>0.51177034211960093</v>
      </c>
      <c r="AH145" s="48"/>
      <c r="AI145" s="48"/>
      <c r="AJ145" s="48"/>
      <c r="AK145" s="48"/>
      <c r="AL145" s="48"/>
      <c r="AM145" s="48"/>
    </row>
    <row r="146" spans="1:39" s="32" customFormat="1" x14ac:dyDescent="0.2">
      <c r="A146" s="96"/>
      <c r="B146" s="169"/>
      <c r="C146" s="170"/>
      <c r="D146" s="446"/>
      <c r="E146" s="425"/>
      <c r="F146" s="425"/>
      <c r="G146" s="447"/>
      <c r="H146" s="448"/>
      <c r="I146" s="449"/>
      <c r="J146" s="449"/>
      <c r="K146" s="449"/>
      <c r="L146" s="602"/>
      <c r="M146" s="450"/>
      <c r="N146" s="425"/>
      <c r="O146" s="425"/>
      <c r="P146" s="426"/>
      <c r="Q146" s="451"/>
      <c r="R146" s="452"/>
      <c r="S146" s="452"/>
      <c r="T146" s="453"/>
      <c r="U146" s="425"/>
      <c r="V146" s="452"/>
      <c r="W146" s="449"/>
      <c r="X146" s="449"/>
      <c r="Y146" s="449"/>
      <c r="Z146" s="449"/>
      <c r="AA146" s="449"/>
      <c r="AB146" s="453"/>
      <c r="AC146" s="425"/>
      <c r="AD146" s="425"/>
      <c r="AE146" s="454"/>
      <c r="AF146" s="404"/>
      <c r="AH146" s="48"/>
      <c r="AI146" s="48"/>
      <c r="AJ146" s="48"/>
      <c r="AK146" s="48"/>
      <c r="AL146" s="48"/>
      <c r="AM146" s="48"/>
    </row>
    <row r="147" spans="1:39" s="32" customFormat="1" ht="11.25" x14ac:dyDescent="0.2">
      <c r="A147" s="96" t="s">
        <v>142</v>
      </c>
      <c r="B147" s="169"/>
      <c r="C147" s="170" t="s">
        <v>220</v>
      </c>
      <c r="D147" s="446">
        <f>'Data (Layer 1)'!D147/'Data (Layer 1)'!$AF$157*100</f>
        <v>0</v>
      </c>
      <c r="E147" s="425">
        <f>'Data (Layer 1)'!E147/'Data (Layer 1)'!$AF$157*100</f>
        <v>0</v>
      </c>
      <c r="F147" s="425">
        <f>'Data (Layer 1)'!F147/'Data (Layer 1)'!$AF$157*100</f>
        <v>0</v>
      </c>
      <c r="G147" s="447">
        <f>'Data (Layer 1)'!G147/'Data (Layer 1)'!$AF$157*100</f>
        <v>0</v>
      </c>
      <c r="H147" s="448">
        <f>'Data (Layer 1)'!H147/'Data (Layer 1)'!$AF$157*100</f>
        <v>0</v>
      </c>
      <c r="I147" s="449">
        <f>'Data (Layer 1)'!I147/'Data (Layer 1)'!$AF$157*100</f>
        <v>0</v>
      </c>
      <c r="J147" s="449">
        <f>'Data (Layer 1)'!J147/'Data (Layer 1)'!$AF$157*100</f>
        <v>0</v>
      </c>
      <c r="K147" s="449">
        <f>'Data (Layer 1)'!K147/'Data (Layer 1)'!$AF$157*100</f>
        <v>0</v>
      </c>
      <c r="L147" s="449">
        <f>'Data (Layer 1)'!L147/'Data (Layer 1)'!$AF$157*100</f>
        <v>0</v>
      </c>
      <c r="M147" s="450">
        <f>'Data (Layer 1)'!M147/'Data (Layer 1)'!$AF$157*100</f>
        <v>0</v>
      </c>
      <c r="N147" s="425">
        <f>'Data (Layer 1)'!N147/'Data (Layer 1)'!$AF$157*100</f>
        <v>0</v>
      </c>
      <c r="O147" s="425">
        <f>'Data (Layer 1)'!O147/'Data (Layer 1)'!$AF$157*100</f>
        <v>2.3672196441655548E-2</v>
      </c>
      <c r="P147" s="426">
        <f>'Data (Layer 1)'!P147/'Data (Layer 1)'!$AF$157*100</f>
        <v>2.3672196441655548E-2</v>
      </c>
      <c r="Q147" s="451">
        <f>'Data (Layer 1)'!Q147/'Data (Layer 1)'!$AF$157*100</f>
        <v>0</v>
      </c>
      <c r="R147" s="452">
        <f>'Data (Layer 1)'!R147/'Data (Layer 1)'!$AF$157*100</f>
        <v>0</v>
      </c>
      <c r="S147" s="452">
        <f>'Data (Layer 1)'!S147/'Data (Layer 1)'!$AF$157*100</f>
        <v>0</v>
      </c>
      <c r="T147" s="453">
        <f>'Data (Layer 1)'!T147/'Data (Layer 1)'!$AF$157*100</f>
        <v>0</v>
      </c>
      <c r="U147" s="425">
        <f>'Data (Layer 1)'!U147/'Data (Layer 1)'!$AF$157*100</f>
        <v>0</v>
      </c>
      <c r="V147" s="452">
        <f>'Data (Layer 1)'!V147/'Data (Layer 1)'!$AF$157*100</f>
        <v>0</v>
      </c>
      <c r="W147" s="449">
        <f>'Data (Layer 1)'!W147/'Data (Layer 1)'!$AF$157*100</f>
        <v>0</v>
      </c>
      <c r="X147" s="449">
        <f>'Data (Layer 1)'!X147/'Data (Layer 1)'!$AF$157*100</f>
        <v>0</v>
      </c>
      <c r="Y147" s="449">
        <f>'Data (Layer 1)'!Y147/'Data (Layer 1)'!$AF$157*100</f>
        <v>0</v>
      </c>
      <c r="Z147" s="449">
        <f>'Data (Layer 1)'!Z147/'Data (Layer 1)'!$AF$157*100</f>
        <v>0</v>
      </c>
      <c r="AA147" s="449">
        <f>'Data (Layer 1)'!AA147/'Data (Layer 1)'!$AF$157*100</f>
        <v>0</v>
      </c>
      <c r="AB147" s="453">
        <f>'Data (Layer 1)'!AB147/'Data (Layer 1)'!$AF$157*100</f>
        <v>0</v>
      </c>
      <c r="AC147" s="425">
        <f>'Data (Layer 1)'!AC147/'Data (Layer 1)'!$AF$157*100</f>
        <v>0</v>
      </c>
      <c r="AD147" s="425">
        <f>'Data (Layer 1)'!AD147/'Data (Layer 1)'!$AF$157*100</f>
        <v>0</v>
      </c>
      <c r="AE147" s="454">
        <f>'Data (Layer 1)'!AE147/'Data (Layer 1)'!$AF$157*100</f>
        <v>0</v>
      </c>
      <c r="AF147" s="455">
        <f>'Data (Layer 1)'!AF147/'Data (Layer 1)'!$AF$157*100</f>
        <v>2.3672196441655548E-2</v>
      </c>
      <c r="AH147" s="48"/>
      <c r="AI147" s="48"/>
      <c r="AJ147" s="48"/>
      <c r="AK147" s="48"/>
      <c r="AL147" s="48"/>
      <c r="AM147" s="48"/>
    </row>
    <row r="148" spans="1:39" s="32" customFormat="1" x14ac:dyDescent="0.2">
      <c r="A148" s="96"/>
      <c r="B148" s="169"/>
      <c r="C148" s="170"/>
      <c r="D148" s="446"/>
      <c r="E148" s="425"/>
      <c r="F148" s="425"/>
      <c r="G148" s="447"/>
      <c r="H148" s="448"/>
      <c r="I148" s="449"/>
      <c r="J148" s="449"/>
      <c r="K148" s="449"/>
      <c r="L148" s="602"/>
      <c r="M148" s="450"/>
      <c r="N148" s="425"/>
      <c r="O148" s="425"/>
      <c r="P148" s="426"/>
      <c r="Q148" s="451"/>
      <c r="R148" s="452"/>
      <c r="S148" s="452"/>
      <c r="T148" s="453"/>
      <c r="U148" s="425"/>
      <c r="V148" s="452"/>
      <c r="W148" s="449"/>
      <c r="X148" s="449"/>
      <c r="Y148" s="449"/>
      <c r="Z148" s="449"/>
      <c r="AA148" s="449"/>
      <c r="AB148" s="453"/>
      <c r="AC148" s="425"/>
      <c r="AD148" s="425"/>
      <c r="AE148" s="454"/>
      <c r="AF148" s="404"/>
      <c r="AH148" s="48"/>
      <c r="AI148" s="48"/>
      <c r="AJ148" s="48"/>
      <c r="AK148" s="48"/>
      <c r="AL148" s="48"/>
      <c r="AM148" s="48"/>
    </row>
    <row r="149" spans="1:39" x14ac:dyDescent="0.2">
      <c r="A149" s="54" t="s">
        <v>143</v>
      </c>
      <c r="B149" s="33"/>
      <c r="C149" s="4" t="s">
        <v>220</v>
      </c>
      <c r="D149" s="405">
        <f>'Data (Layer 1)'!D149/'Data (Layer 1)'!$AF$157*100</f>
        <v>6.0119863978807747E-3</v>
      </c>
      <c r="E149" s="406">
        <f>'Data (Layer 1)'!E149/'Data (Layer 1)'!$AF$157*100</f>
        <v>0</v>
      </c>
      <c r="F149" s="406">
        <f>'Data (Layer 1)'!F149/'Data (Layer 1)'!$AF$157*100</f>
        <v>48.714750032878051</v>
      </c>
      <c r="G149" s="407">
        <f>'Data (Layer 1)'!G149/'Data (Layer 1)'!$AF$157*100</f>
        <v>0</v>
      </c>
      <c r="H149" s="408">
        <f>'Data (Layer 1)'!H149/'Data (Layer 1)'!$AF$157*100</f>
        <v>0</v>
      </c>
      <c r="I149" s="409">
        <f>'Data (Layer 1)'!I149/'Data (Layer 1)'!$AF$157*100</f>
        <v>0</v>
      </c>
      <c r="J149" s="409">
        <f>'Data (Layer 1)'!J149/'Data (Layer 1)'!$AF$157*100</f>
        <v>0</v>
      </c>
      <c r="K149" s="409">
        <f>'Data (Layer 1)'!K149/'Data (Layer 1)'!$AF$157*100</f>
        <v>3.0435681139271423E-2</v>
      </c>
      <c r="L149" s="409">
        <f>'Data (Layer 1)'!L149/'Data (Layer 1)'!$AF$157*100</f>
        <v>3.9453660736092584E-2</v>
      </c>
      <c r="M149" s="410">
        <f>'Data (Layer 1)'!M149/'Data (Layer 1)'!$AF$157*100</f>
        <v>0</v>
      </c>
      <c r="N149" s="406">
        <f>'Data (Layer 1)'!N149/'Data (Layer 1)'!$AF$157*100</f>
        <v>6.9889341875364011E-2</v>
      </c>
      <c r="O149" s="406">
        <f>'Data (Layer 1)'!O149/'Data (Layer 1)'!$AF$157*100</f>
        <v>0</v>
      </c>
      <c r="P149" s="429">
        <f>'Data (Layer 1)'!P149/'Data (Layer 1)'!$AF$157*100</f>
        <v>48.790651361151291</v>
      </c>
      <c r="Q149" s="411">
        <f>'Data (Layer 1)'!Q149/'Data (Layer 1)'!$AF$157*100</f>
        <v>0.41933605125218404</v>
      </c>
      <c r="R149" s="412">
        <f>'Data (Layer 1)'!R149/'Data (Layer 1)'!$AF$157*100</f>
        <v>0</v>
      </c>
      <c r="S149" s="412">
        <f>'Data (Layer 1)'!S149/'Data (Layer 1)'!$AF$157*100</f>
        <v>0</v>
      </c>
      <c r="T149" s="413">
        <f>'Data (Layer 1)'!T149/'Data (Layer 1)'!$AF$157*100</f>
        <v>-2.9977267176433013</v>
      </c>
      <c r="U149" s="406">
        <f>'Data (Layer 1)'!U149/'Data (Layer 1)'!$AF$157*100</f>
        <v>-2.9977267176433013</v>
      </c>
      <c r="V149" s="412">
        <f>'Data (Layer 1)'!V149/'Data (Layer 1)'!$AF$157*100</f>
        <v>0</v>
      </c>
      <c r="W149" s="409">
        <f>'Data (Layer 1)'!W149/'Data (Layer 1)'!$AF$157*100</f>
        <v>0</v>
      </c>
      <c r="X149" s="409">
        <f>'Data (Layer 1)'!X149/'Data (Layer 1)'!$AF$157*100</f>
        <v>0</v>
      </c>
      <c r="Y149" s="409">
        <f>'Data (Layer 1)'!Y149/'Data (Layer 1)'!$AF$157*100</f>
        <v>0</v>
      </c>
      <c r="Z149" s="409">
        <f>'Data (Layer 1)'!Z149/'Data (Layer 1)'!$AF$157*100</f>
        <v>0</v>
      </c>
      <c r="AA149" s="409">
        <f>'Data (Layer 1)'!AA149/'Data (Layer 1)'!$AF$157*100</f>
        <v>0</v>
      </c>
      <c r="AB149" s="413">
        <f>'Data (Layer 1)'!AB149/'Data (Layer 1)'!$AF$157*100</f>
        <v>7.2519585924436844E-2</v>
      </c>
      <c r="AC149" s="406">
        <f>'Data (Layer 1)'!AC149/'Data (Layer 1)'!$AF$157*100</f>
        <v>7.2519585924436844E-2</v>
      </c>
      <c r="AD149" s="406">
        <f>'Data (Layer 1)'!AD149/'Data (Layer 1)'!$AF$157*100</f>
        <v>0</v>
      </c>
      <c r="AE149" s="414">
        <f>'Data (Layer 1)'!AE149/'Data (Layer 1)'!$AF$157*100</f>
        <v>-2.5058710804666804</v>
      </c>
      <c r="AF149" s="402">
        <f>'Data (Layer 1)'!AF149/'Data (Layer 1)'!$AF$157*100</f>
        <v>46.284780280684615</v>
      </c>
      <c r="AH149" s="44"/>
      <c r="AI149" s="43"/>
      <c r="AJ149" s="43"/>
      <c r="AK149" s="43"/>
      <c r="AL149" s="43"/>
      <c r="AM149" s="43"/>
    </row>
    <row r="150" spans="1:39" s="32" customFormat="1" ht="11.25" x14ac:dyDescent="0.2">
      <c r="A150" s="269" t="s">
        <v>144</v>
      </c>
      <c r="B150" s="169"/>
      <c r="C150" s="270" t="s">
        <v>220</v>
      </c>
      <c r="D150" s="582">
        <f>'Data (Layer 1)'!D150/'Data (Layer 1)'!$AF$157*100</f>
        <v>0</v>
      </c>
      <c r="E150" s="430">
        <f>'Data (Layer 1)'!E150/'Data (Layer 1)'!$AF$157*100</f>
        <v>0</v>
      </c>
      <c r="F150" s="430">
        <f>'Data (Layer 1)'!F150/'Data (Layer 1)'!$AF$157*100</f>
        <v>35.888552802149285</v>
      </c>
      <c r="G150" s="583">
        <f>'Data (Layer 1)'!G150/'Data (Layer 1)'!$AF$157*100</f>
        <v>0</v>
      </c>
      <c r="H150" s="584">
        <f>'Data (Layer 1)'!H150/'Data (Layer 1)'!$AF$157*100</f>
        <v>0</v>
      </c>
      <c r="I150" s="585">
        <f>'Data (Layer 1)'!I150/'Data (Layer 1)'!$AF$157*100</f>
        <v>0</v>
      </c>
      <c r="J150" s="585">
        <f>'Data (Layer 1)'!J150/'Data (Layer 1)'!$AF$157*100</f>
        <v>0</v>
      </c>
      <c r="K150" s="585">
        <f>'Data (Layer 1)'!K150/'Data (Layer 1)'!$AF$157*100</f>
        <v>0</v>
      </c>
      <c r="L150" s="585">
        <f>'Data (Layer 1)'!L150/'Data (Layer 1)'!$AF$157*100</f>
        <v>3.1938677738741615E-2</v>
      </c>
      <c r="M150" s="586">
        <f>'Data (Layer 1)'!M150/'Data (Layer 1)'!$AF$157*100</f>
        <v>0</v>
      </c>
      <c r="N150" s="430">
        <f>'Data (Layer 1)'!N150/'Data (Layer 1)'!$AF$157*100</f>
        <v>3.1938677738741615E-2</v>
      </c>
      <c r="O150" s="430">
        <f>'Data (Layer 1)'!O150/'Data (Layer 1)'!$AF$157*100</f>
        <v>0</v>
      </c>
      <c r="P150" s="431">
        <f>'Data (Layer 1)'!P150/'Data (Layer 1)'!$AF$157*100</f>
        <v>35.920491479888028</v>
      </c>
      <c r="Q150" s="587">
        <f>'Data (Layer 1)'!Q150/'Data (Layer 1)'!$AF$157*100</f>
        <v>0</v>
      </c>
      <c r="R150" s="588">
        <f>'Data (Layer 1)'!R150/'Data (Layer 1)'!$AF$157*100</f>
        <v>0</v>
      </c>
      <c r="S150" s="588">
        <f>'Data (Layer 1)'!S150/'Data (Layer 1)'!$AF$157*100</f>
        <v>0</v>
      </c>
      <c r="T150" s="589">
        <f>'Data (Layer 1)'!T150/'Data (Layer 1)'!$AF$157*100</f>
        <v>-2.5317977718075415</v>
      </c>
      <c r="U150" s="430">
        <f>'Data (Layer 1)'!U150/'Data (Layer 1)'!$AF$157*100</f>
        <v>-2.5317977718075415</v>
      </c>
      <c r="V150" s="588">
        <f>'Data (Layer 1)'!V150/'Data (Layer 1)'!$AF$157*100</f>
        <v>0</v>
      </c>
      <c r="W150" s="585">
        <f>'Data (Layer 1)'!W150/'Data (Layer 1)'!$AF$157*100</f>
        <v>0</v>
      </c>
      <c r="X150" s="585">
        <f>'Data (Layer 1)'!X150/'Data (Layer 1)'!$AF$157*100</f>
        <v>0</v>
      </c>
      <c r="Y150" s="585">
        <f>'Data (Layer 1)'!Y150/'Data (Layer 1)'!$AF$157*100</f>
        <v>0</v>
      </c>
      <c r="Z150" s="585">
        <f>'Data (Layer 1)'!Z150/'Data (Layer 1)'!$AF$157*100</f>
        <v>0</v>
      </c>
      <c r="AA150" s="585">
        <f>'Data (Layer 1)'!AA150/'Data (Layer 1)'!$AF$157*100</f>
        <v>0</v>
      </c>
      <c r="AB150" s="589">
        <f>'Data (Layer 1)'!AB150/'Data (Layer 1)'!$AF$157*100</f>
        <v>0</v>
      </c>
      <c r="AC150" s="430">
        <f>'Data (Layer 1)'!AC150/'Data (Layer 1)'!$AF$157*100</f>
        <v>0</v>
      </c>
      <c r="AD150" s="430">
        <f>'Data (Layer 1)'!AD150/'Data (Layer 1)'!$AF$157*100</f>
        <v>0</v>
      </c>
      <c r="AE150" s="467">
        <f>'Data (Layer 1)'!AE150/'Data (Layer 1)'!$AF$157*100</f>
        <v>-2.5317977718075415</v>
      </c>
      <c r="AF150" s="432">
        <f>'Data (Layer 1)'!AF150/'Data (Layer 1)'!$AF$157*100</f>
        <v>33.388693708080488</v>
      </c>
      <c r="AH150" s="48"/>
      <c r="AI150" s="48"/>
      <c r="AJ150" s="48"/>
      <c r="AK150" s="48"/>
      <c r="AL150" s="48"/>
      <c r="AM150" s="48"/>
    </row>
    <row r="151" spans="1:39" s="32" customFormat="1" ht="11.25" x14ac:dyDescent="0.2">
      <c r="A151" s="269" t="s">
        <v>145</v>
      </c>
      <c r="B151" s="169"/>
      <c r="C151" s="270" t="s">
        <v>220</v>
      </c>
      <c r="D151" s="582">
        <f>'Data (Layer 1)'!D151/'Data (Layer 1)'!$AF$157*100</f>
        <v>6.0119863978807747E-3</v>
      </c>
      <c r="E151" s="430">
        <f>'Data (Layer 1)'!E151/'Data (Layer 1)'!$AF$157*100</f>
        <v>0</v>
      </c>
      <c r="F151" s="430">
        <f>'Data (Layer 1)'!F151/'Data (Layer 1)'!$AF$157*100</f>
        <v>12.826197230728765</v>
      </c>
      <c r="G151" s="583">
        <f>'Data (Layer 1)'!G151/'Data (Layer 1)'!$AF$157*100</f>
        <v>0</v>
      </c>
      <c r="H151" s="584">
        <f>'Data (Layer 1)'!H151/'Data (Layer 1)'!$AF$157*100</f>
        <v>0</v>
      </c>
      <c r="I151" s="585">
        <f>'Data (Layer 1)'!I151/'Data (Layer 1)'!$AF$157*100</f>
        <v>0</v>
      </c>
      <c r="J151" s="585">
        <f>'Data (Layer 1)'!J151/'Data (Layer 1)'!$AF$157*100</f>
        <v>0</v>
      </c>
      <c r="K151" s="585">
        <f>'Data (Layer 1)'!K151/'Data (Layer 1)'!$AF$157*100</f>
        <v>3.0435681139271423E-2</v>
      </c>
      <c r="L151" s="585">
        <f>'Data (Layer 1)'!L151/'Data (Layer 1)'!$AF$157*100</f>
        <v>7.5149829973509691E-3</v>
      </c>
      <c r="M151" s="586">
        <f>'Data (Layer 1)'!M151/'Data (Layer 1)'!$AF$157*100</f>
        <v>0</v>
      </c>
      <c r="N151" s="430">
        <f>'Data (Layer 1)'!N151/'Data (Layer 1)'!$AF$157*100</f>
        <v>3.7950664136622389E-2</v>
      </c>
      <c r="O151" s="430">
        <f>'Data (Layer 1)'!O151/'Data (Layer 1)'!$AF$157*100</f>
        <v>0</v>
      </c>
      <c r="P151" s="431">
        <f>'Data (Layer 1)'!P151/'Data (Layer 1)'!$AF$157*100</f>
        <v>12.870159881263268</v>
      </c>
      <c r="Q151" s="587">
        <f>'Data (Layer 1)'!Q151/'Data (Layer 1)'!$AF$157*100</f>
        <v>0.41933605125218404</v>
      </c>
      <c r="R151" s="588">
        <f>'Data (Layer 1)'!R151/'Data (Layer 1)'!$AF$157*100</f>
        <v>0</v>
      </c>
      <c r="S151" s="588">
        <f>'Data (Layer 1)'!S151/'Data (Layer 1)'!$AF$157*100</f>
        <v>0</v>
      </c>
      <c r="T151" s="589">
        <f>'Data (Layer 1)'!T151/'Data (Layer 1)'!$AF$157*100</f>
        <v>-0.46592894583576006</v>
      </c>
      <c r="U151" s="430">
        <f>'Data (Layer 1)'!U151/'Data (Layer 1)'!$AF$157*100</f>
        <v>-0.46592894583576006</v>
      </c>
      <c r="V151" s="588">
        <f>'Data (Layer 1)'!V151/'Data (Layer 1)'!$AF$157*100</f>
        <v>0</v>
      </c>
      <c r="W151" s="585">
        <f>'Data (Layer 1)'!W151/'Data (Layer 1)'!$AF$157*100</f>
        <v>0</v>
      </c>
      <c r="X151" s="585">
        <f>'Data (Layer 1)'!X151/'Data (Layer 1)'!$AF$157*100</f>
        <v>0</v>
      </c>
      <c r="Y151" s="585">
        <f>'Data (Layer 1)'!Y151/'Data (Layer 1)'!$AF$157*100</f>
        <v>0</v>
      </c>
      <c r="Z151" s="585">
        <f>'Data (Layer 1)'!Z151/'Data (Layer 1)'!$AF$157*100</f>
        <v>0</v>
      </c>
      <c r="AA151" s="585">
        <f>'Data (Layer 1)'!AA151/'Data (Layer 1)'!$AF$157*100</f>
        <v>0</v>
      </c>
      <c r="AB151" s="589">
        <f>'Data (Layer 1)'!AB151/'Data (Layer 1)'!$AF$157*100</f>
        <v>7.2519585924436844E-2</v>
      </c>
      <c r="AC151" s="430">
        <f>'Data (Layer 1)'!AC151/'Data (Layer 1)'!$AF$157*100</f>
        <v>7.2519585924436844E-2</v>
      </c>
      <c r="AD151" s="430">
        <f>'Data (Layer 1)'!AD151/'Data (Layer 1)'!$AF$157*100</f>
        <v>0</v>
      </c>
      <c r="AE151" s="467">
        <f>'Data (Layer 1)'!AE151/'Data (Layer 1)'!$AF$157*100</f>
        <v>2.5926691340860841E-2</v>
      </c>
      <c r="AF151" s="432">
        <f>'Data (Layer 1)'!AF151/'Data (Layer 1)'!$AF$157*100</f>
        <v>12.89608657260413</v>
      </c>
      <c r="AH151" s="48"/>
      <c r="AI151" s="48"/>
      <c r="AJ151" s="48"/>
      <c r="AK151" s="48"/>
      <c r="AL151" s="48"/>
      <c r="AM151" s="48"/>
    </row>
    <row r="152" spans="1:39" x14ac:dyDescent="0.2">
      <c r="A152" s="269"/>
      <c r="B152" s="169"/>
      <c r="C152" s="271"/>
      <c r="D152" s="582"/>
      <c r="E152" s="430"/>
      <c r="F152" s="430"/>
      <c r="G152" s="583"/>
      <c r="H152" s="584"/>
      <c r="I152" s="585"/>
      <c r="J152" s="585"/>
      <c r="K152" s="585"/>
      <c r="L152" s="595"/>
      <c r="M152" s="586"/>
      <c r="N152" s="430"/>
      <c r="O152" s="430"/>
      <c r="P152" s="431"/>
      <c r="Q152" s="587"/>
      <c r="R152" s="588"/>
      <c r="S152" s="588"/>
      <c r="T152" s="589"/>
      <c r="U152" s="430"/>
      <c r="V152" s="588"/>
      <c r="W152" s="585"/>
      <c r="X152" s="585"/>
      <c r="Y152" s="585"/>
      <c r="Z152" s="585"/>
      <c r="AA152" s="585"/>
      <c r="AB152" s="589"/>
      <c r="AC152" s="430"/>
      <c r="AD152" s="430"/>
      <c r="AE152" s="467"/>
      <c r="AF152" s="433"/>
      <c r="AH152" s="43"/>
      <c r="AI152" s="43"/>
      <c r="AJ152" s="43"/>
      <c r="AK152" s="43"/>
      <c r="AL152" s="43"/>
      <c r="AM152" s="43"/>
    </row>
    <row r="153" spans="1:39" x14ac:dyDescent="0.2">
      <c r="A153" s="54" t="s">
        <v>146</v>
      </c>
      <c r="B153" s="33"/>
      <c r="C153" s="4" t="s">
        <v>220</v>
      </c>
      <c r="D153" s="405">
        <f>'Data (Layer 1)'!D153/'Data (Layer 1)'!$AF$157*100</f>
        <v>8.8676799368741427E-2</v>
      </c>
      <c r="E153" s="406">
        <f>'Data (Layer 1)'!E153/'Data (Layer 1)'!$AF$157*100</f>
        <v>0.6662032427151634</v>
      </c>
      <c r="F153" s="406">
        <f>'Data (Layer 1)'!F153/'Data (Layer 1)'!$AF$157*100</f>
        <v>51.296522441617974</v>
      </c>
      <c r="G153" s="407">
        <f>'Data (Layer 1)'!G153/'Data (Layer 1)'!$AF$157*100</f>
        <v>0</v>
      </c>
      <c r="H153" s="408">
        <f>'Data (Layer 1)'!H153/'Data (Layer 1)'!$AF$157*100</f>
        <v>0</v>
      </c>
      <c r="I153" s="409">
        <f>'Data (Layer 1)'!I153/'Data (Layer 1)'!$AF$157*100</f>
        <v>0</v>
      </c>
      <c r="J153" s="409">
        <f>'Data (Layer 1)'!J153/'Data (Layer 1)'!$AF$157*100</f>
        <v>0</v>
      </c>
      <c r="K153" s="409">
        <f>'Data (Layer 1)'!K153/'Data (Layer 1)'!$AF$157*100</f>
        <v>0.11234899581039698</v>
      </c>
      <c r="L153" s="409">
        <f>'Data (Layer 1)'!L153/'Data (Layer 1)'!$AF$157*100</f>
        <v>3.56961692374171E-2</v>
      </c>
      <c r="M153" s="410">
        <f>'Data (Layer 1)'!M153/'Data (Layer 1)'!$AF$157*100</f>
        <v>0</v>
      </c>
      <c r="N153" s="406">
        <f>'Data (Layer 1)'!N153/'Data (Layer 1)'!$AF$157*100</f>
        <v>0.14804516504781406</v>
      </c>
      <c r="O153" s="406">
        <f>'Data (Layer 1)'!O153/'Data (Layer 1)'!$AF$157*100</f>
        <v>0</v>
      </c>
      <c r="P153" s="429">
        <f>'Data (Layer 1)'!P153/'Data (Layer 1)'!$AF$157*100</f>
        <v>52.199447648749697</v>
      </c>
      <c r="Q153" s="411">
        <f>'Data (Layer 1)'!Q153/'Data (Layer 1)'!$AF$157*100</f>
        <v>6.0495613128675296E-2</v>
      </c>
      <c r="R153" s="412">
        <f>'Data (Layer 1)'!R153/'Data (Layer 1)'!$AF$157*100</f>
        <v>0</v>
      </c>
      <c r="S153" s="412">
        <f>'Data (Layer 1)'!S153/'Data (Layer 1)'!$AF$157*100</f>
        <v>0</v>
      </c>
      <c r="T153" s="413">
        <f>'Data (Layer 1)'!T153/'Data (Layer 1)'!$AF$157*100</f>
        <v>-4.4533789242301847</v>
      </c>
      <c r="U153" s="406">
        <f>'Data (Layer 1)'!U153/'Data (Layer 1)'!$AF$157*100</f>
        <v>-4.4533789242301847</v>
      </c>
      <c r="V153" s="412">
        <f>'Data (Layer 1)'!V153/'Data (Layer 1)'!$AF$157*100</f>
        <v>0</v>
      </c>
      <c r="W153" s="409">
        <f>'Data (Layer 1)'!W153/'Data (Layer 1)'!$AF$157*100</f>
        <v>0</v>
      </c>
      <c r="X153" s="409">
        <f>'Data (Layer 1)'!X153/'Data (Layer 1)'!$AF$157*100</f>
        <v>0</v>
      </c>
      <c r="Y153" s="409">
        <f>'Data (Layer 1)'!Y153/'Data (Layer 1)'!$AF$157*100</f>
        <v>0</v>
      </c>
      <c r="Z153" s="409">
        <f>'Data (Layer 1)'!Z153/'Data (Layer 1)'!$AF$157*100</f>
        <v>0</v>
      </c>
      <c r="AA153" s="409">
        <f>'Data (Layer 1)'!AA153/'Data (Layer 1)'!$AF$157*100</f>
        <v>0</v>
      </c>
      <c r="AB153" s="413">
        <f>'Data (Layer 1)'!AB153/'Data (Layer 1)'!$AF$157*100</f>
        <v>0.53168504706258102</v>
      </c>
      <c r="AC153" s="406">
        <f>'Data (Layer 1)'!AC153/'Data (Layer 1)'!$AF$157*100</f>
        <v>0.53168504706258102</v>
      </c>
      <c r="AD153" s="406">
        <f>'Data (Layer 1)'!AD153/'Data (Layer 1)'!$AF$157*100</f>
        <v>-6.0495613128675296E-2</v>
      </c>
      <c r="AE153" s="414">
        <f>'Data (Layer 1)'!AE153/'Data (Layer 1)'!$AF$157*100</f>
        <v>-3.9216938771676029</v>
      </c>
      <c r="AF153" s="402">
        <f>'Data (Layer 1)'!AF153/'Data (Layer 1)'!$AF$157*100</f>
        <v>48.277753771582091</v>
      </c>
      <c r="AH153" s="44"/>
      <c r="AI153" s="43"/>
      <c r="AJ153" s="43"/>
      <c r="AK153" s="43"/>
      <c r="AL153" s="43"/>
      <c r="AM153" s="43"/>
    </row>
    <row r="154" spans="1:39" s="32" customFormat="1" ht="11.25" x14ac:dyDescent="0.2">
      <c r="A154" s="269" t="s">
        <v>147</v>
      </c>
      <c r="B154" s="169"/>
      <c r="C154" s="270" t="s">
        <v>220</v>
      </c>
      <c r="D154" s="582">
        <f>'Data (Layer 1)'!D154/'Data (Layer 1)'!$AF$157*100</f>
        <v>0</v>
      </c>
      <c r="E154" s="430">
        <f>'Data (Layer 1)'!E154/'Data (Layer 1)'!$AF$157*100</f>
        <v>0.3393014823303962</v>
      </c>
      <c r="F154" s="430">
        <f>'Data (Layer 1)'!F154/'Data (Layer 1)'!$AF$157*100</f>
        <v>37.100343810472133</v>
      </c>
      <c r="G154" s="583">
        <f>'Data (Layer 1)'!G154/'Data (Layer 1)'!$AF$157*100</f>
        <v>0</v>
      </c>
      <c r="H154" s="584">
        <f>'Data (Layer 1)'!H154/'Data (Layer 1)'!$AF$157*100</f>
        <v>0</v>
      </c>
      <c r="I154" s="585">
        <f>'Data (Layer 1)'!I154/'Data (Layer 1)'!$AF$157*100</f>
        <v>0</v>
      </c>
      <c r="J154" s="585">
        <f>'Data (Layer 1)'!J154/'Data (Layer 1)'!$AF$157*100</f>
        <v>0</v>
      </c>
      <c r="K154" s="585">
        <f>'Data (Layer 1)'!K154/'Data (Layer 1)'!$AF$157*100</f>
        <v>0</v>
      </c>
      <c r="L154" s="585">
        <f>'Data (Layer 1)'!L154/'Data (Layer 1)'!$AF$157*100</f>
        <v>-0.14691791759821143</v>
      </c>
      <c r="M154" s="586">
        <f>'Data (Layer 1)'!M154/'Data (Layer 1)'!$AF$157*100</f>
        <v>0</v>
      </c>
      <c r="N154" s="430">
        <f>'Data (Layer 1)'!N154/'Data (Layer 1)'!$AF$157*100</f>
        <v>-0.14691791759821143</v>
      </c>
      <c r="O154" s="430">
        <f>'Data (Layer 1)'!O154/'Data (Layer 1)'!$AF$157*100</f>
        <v>0</v>
      </c>
      <c r="P154" s="431">
        <f>'Data (Layer 1)'!P154/'Data (Layer 1)'!$AF$157*100</f>
        <v>37.292727375204315</v>
      </c>
      <c r="Q154" s="587">
        <f>'Data (Layer 1)'!Q154/'Data (Layer 1)'!$AF$157*100</f>
        <v>6.0495613128675296E-2</v>
      </c>
      <c r="R154" s="588">
        <f>'Data (Layer 1)'!R154/'Data (Layer 1)'!$AF$157*100</f>
        <v>0</v>
      </c>
      <c r="S154" s="588">
        <f>'Data (Layer 1)'!S154/'Data (Layer 1)'!$AF$157*100</f>
        <v>0</v>
      </c>
      <c r="T154" s="589">
        <f>'Data (Layer 1)'!T154/'Data (Layer 1)'!$AF$157*100</f>
        <v>-3.9972194562909804</v>
      </c>
      <c r="U154" s="430">
        <f>'Data (Layer 1)'!U154/'Data (Layer 1)'!$AF$157*100</f>
        <v>-3.9972194562909804</v>
      </c>
      <c r="V154" s="588">
        <f>'Data (Layer 1)'!V154/'Data (Layer 1)'!$AF$157*100</f>
        <v>0</v>
      </c>
      <c r="W154" s="585">
        <f>'Data (Layer 1)'!W154/'Data (Layer 1)'!$AF$157*100</f>
        <v>0</v>
      </c>
      <c r="X154" s="585">
        <f>'Data (Layer 1)'!X154/'Data (Layer 1)'!$AF$157*100</f>
        <v>0</v>
      </c>
      <c r="Y154" s="585">
        <f>'Data (Layer 1)'!Y154/'Data (Layer 1)'!$AF$157*100</f>
        <v>0</v>
      </c>
      <c r="Z154" s="585">
        <f>'Data (Layer 1)'!Z154/'Data (Layer 1)'!$AF$157*100</f>
        <v>0</v>
      </c>
      <c r="AA154" s="585">
        <f>'Data (Layer 1)'!AA154/'Data (Layer 1)'!$AF$157*100</f>
        <v>0</v>
      </c>
      <c r="AB154" s="589">
        <f>'Data (Layer 1)'!AB154/'Data (Layer 1)'!$AF$157*100</f>
        <v>0.17998384278655571</v>
      </c>
      <c r="AC154" s="430">
        <f>'Data (Layer 1)'!AC154/'Data (Layer 1)'!$AF$157*100</f>
        <v>0.17998384278655571</v>
      </c>
      <c r="AD154" s="430">
        <f>'Data (Layer 1)'!AD154/'Data (Layer 1)'!$AF$157*100</f>
        <v>-6.0495613128675296E-2</v>
      </c>
      <c r="AE154" s="467">
        <f>'Data (Layer 1)'!AE154/'Data (Layer 1)'!$AF$157*100</f>
        <v>-3.8172356135044243</v>
      </c>
      <c r="AF154" s="432">
        <f>'Data (Layer 1)'!AF154/'Data (Layer 1)'!$AF$157*100</f>
        <v>33.475491761699885</v>
      </c>
      <c r="AH154" s="48"/>
      <c r="AI154" s="48"/>
      <c r="AJ154" s="48"/>
      <c r="AK154" s="48"/>
      <c r="AL154" s="48"/>
      <c r="AM154" s="48"/>
    </row>
    <row r="155" spans="1:39" s="32" customFormat="1" ht="11.25" x14ac:dyDescent="0.2">
      <c r="A155" s="269" t="s">
        <v>148</v>
      </c>
      <c r="B155" s="169"/>
      <c r="C155" s="270" t="s">
        <v>220</v>
      </c>
      <c r="D155" s="582">
        <f>'Data (Layer 1)'!D155/'Data (Layer 1)'!$AF$157*100</f>
        <v>8.8676799368741427E-2</v>
      </c>
      <c r="E155" s="430">
        <f>'Data (Layer 1)'!E155/'Data (Layer 1)'!$AF$157*100</f>
        <v>0.32690176038476715</v>
      </c>
      <c r="F155" s="430">
        <f>'Data (Layer 1)'!F155/'Data (Layer 1)'!$AF$157*100</f>
        <v>14.196178631145848</v>
      </c>
      <c r="G155" s="583">
        <f>'Data (Layer 1)'!G155/'Data (Layer 1)'!$AF$157*100</f>
        <v>0</v>
      </c>
      <c r="H155" s="584">
        <f>'Data (Layer 1)'!H155/'Data (Layer 1)'!$AF$157*100</f>
        <v>0</v>
      </c>
      <c r="I155" s="585">
        <f>'Data (Layer 1)'!I155/'Data (Layer 1)'!$AF$157*100</f>
        <v>0</v>
      </c>
      <c r="J155" s="585">
        <f>'Data (Layer 1)'!J155/'Data (Layer 1)'!$AF$157*100</f>
        <v>0</v>
      </c>
      <c r="K155" s="585">
        <f>'Data (Layer 1)'!K155/'Data (Layer 1)'!$AF$157*100</f>
        <v>0.11234899581039698</v>
      </c>
      <c r="L155" s="585">
        <f>'Data (Layer 1)'!L155/'Data (Layer 1)'!$AF$157*100</f>
        <v>0.18261408683562852</v>
      </c>
      <c r="M155" s="586">
        <f>'Data (Layer 1)'!M155/'Data (Layer 1)'!$AF$157*100</f>
        <v>0</v>
      </c>
      <c r="N155" s="430">
        <f>'Data (Layer 1)'!N155/'Data (Layer 1)'!$AF$157*100</f>
        <v>0.2949630826460255</v>
      </c>
      <c r="O155" s="430">
        <f>'Data (Layer 1)'!O155/'Data (Layer 1)'!$AF$157*100</f>
        <v>0</v>
      </c>
      <c r="P155" s="431">
        <f>'Data (Layer 1)'!P155/'Data (Layer 1)'!$AF$157*100</f>
        <v>14.906720273545382</v>
      </c>
      <c r="Q155" s="587">
        <f>'Data (Layer 1)'!Q155/'Data (Layer 1)'!$AF$157*100</f>
        <v>0</v>
      </c>
      <c r="R155" s="588">
        <f>'Data (Layer 1)'!R155/'Data (Layer 1)'!$AF$157*100</f>
        <v>0</v>
      </c>
      <c r="S155" s="588">
        <f>'Data (Layer 1)'!S155/'Data (Layer 1)'!$AF$157*100</f>
        <v>0</v>
      </c>
      <c r="T155" s="589">
        <f>'Data (Layer 1)'!T155/'Data (Layer 1)'!$AF$157*100</f>
        <v>-0.45615946793920381</v>
      </c>
      <c r="U155" s="430">
        <f>'Data (Layer 1)'!U155/'Data (Layer 1)'!$AF$157*100</f>
        <v>-0.45615946793920381</v>
      </c>
      <c r="V155" s="588">
        <f>'Data (Layer 1)'!V155/'Data (Layer 1)'!$AF$157*100</f>
        <v>0</v>
      </c>
      <c r="W155" s="585">
        <f>'Data (Layer 1)'!W155/'Data (Layer 1)'!$AF$157*100</f>
        <v>0</v>
      </c>
      <c r="X155" s="585">
        <f>'Data (Layer 1)'!X155/'Data (Layer 1)'!$AF$157*100</f>
        <v>0</v>
      </c>
      <c r="Y155" s="585">
        <f>'Data (Layer 1)'!Y155/'Data (Layer 1)'!$AF$157*100</f>
        <v>0</v>
      </c>
      <c r="Z155" s="585">
        <f>'Data (Layer 1)'!Z155/'Data (Layer 1)'!$AF$157*100</f>
        <v>0</v>
      </c>
      <c r="AA155" s="585">
        <f>'Data (Layer 1)'!AA155/'Data (Layer 1)'!$AF$157*100</f>
        <v>0</v>
      </c>
      <c r="AB155" s="589">
        <f>'Data (Layer 1)'!AB155/'Data (Layer 1)'!$AF$157*100</f>
        <v>0.3517012042760253</v>
      </c>
      <c r="AC155" s="430">
        <f>'Data (Layer 1)'!AC155/'Data (Layer 1)'!$AF$157*100</f>
        <v>0.3517012042760253</v>
      </c>
      <c r="AD155" s="430">
        <f>'Data (Layer 1)'!AD155/'Data (Layer 1)'!$AF$157*100</f>
        <v>0</v>
      </c>
      <c r="AE155" s="467">
        <f>'Data (Layer 1)'!AE155/'Data (Layer 1)'!$AF$157*100</f>
        <v>-0.10445826366317847</v>
      </c>
      <c r="AF155" s="432">
        <f>'Data (Layer 1)'!AF155/'Data (Layer 1)'!$AF$157*100</f>
        <v>14.802262009882202</v>
      </c>
      <c r="AH155" s="48"/>
      <c r="AI155" s="48"/>
      <c r="AJ155" s="48"/>
      <c r="AK155" s="48"/>
      <c r="AL155" s="48"/>
      <c r="AM155" s="48"/>
    </row>
    <row r="156" spans="1:39" ht="13.5" thickBot="1" x14ac:dyDescent="0.25">
      <c r="A156" s="132"/>
      <c r="B156" s="169"/>
      <c r="C156" s="170"/>
      <c r="D156" s="582"/>
      <c r="E156" s="430"/>
      <c r="F156" s="430"/>
      <c r="G156" s="583"/>
      <c r="H156" s="584"/>
      <c r="I156" s="585"/>
      <c r="J156" s="585"/>
      <c r="K156" s="585"/>
      <c r="L156" s="595"/>
      <c r="M156" s="586"/>
      <c r="N156" s="430"/>
      <c r="O156" s="430"/>
      <c r="P156" s="431"/>
      <c r="Q156" s="590"/>
      <c r="R156" s="591"/>
      <c r="S156" s="591"/>
      <c r="T156" s="592"/>
      <c r="U156" s="594"/>
      <c r="V156" s="591"/>
      <c r="W156" s="593"/>
      <c r="X156" s="593"/>
      <c r="Y156" s="593"/>
      <c r="Z156" s="593"/>
      <c r="AA156" s="593"/>
      <c r="AB156" s="592"/>
      <c r="AC156" s="594"/>
      <c r="AD156" s="594"/>
      <c r="AE156" s="597"/>
      <c r="AF156" s="456"/>
      <c r="AH156" s="43"/>
      <c r="AI156" s="43"/>
      <c r="AJ156" s="43"/>
      <c r="AK156" s="43"/>
      <c r="AL156" s="43"/>
      <c r="AM156" s="43"/>
    </row>
    <row r="157" spans="1:39" s="30" customFormat="1" ht="19.5" thickTop="1" thickBot="1" x14ac:dyDescent="0.3">
      <c r="A157" s="55" t="s">
        <v>107</v>
      </c>
      <c r="B157" s="21"/>
      <c r="C157" s="22"/>
      <c r="D157" s="434">
        <f>'Data (Layer 1)'!D157/'Data (Layer 1)'!$AF$157*100</f>
        <v>2.8515602983448249</v>
      </c>
      <c r="E157" s="435">
        <f>'Data (Layer 1)'!E157/'Data (Layer 1)'!$AF$157*100</f>
        <v>3.7503522648280012</v>
      </c>
      <c r="F157" s="435">
        <f>'Data (Layer 1)'!F157/'Data (Layer 1)'!$AF$157*100</f>
        <v>26.107426681947132</v>
      </c>
      <c r="G157" s="436">
        <f>'Data (Layer 1)'!G157/'Data (Layer 1)'!$AF$157*100</f>
        <v>7.5149829973509684E-4</v>
      </c>
      <c r="H157" s="437">
        <f>'Data (Layer 1)'!H157/'Data (Layer 1)'!$AF$157*100</f>
        <v>0</v>
      </c>
      <c r="I157" s="438">
        <f>'Data (Layer 1)'!I157/'Data (Layer 1)'!$AF$157*100</f>
        <v>3.7755274578691269</v>
      </c>
      <c r="J157" s="438">
        <f>'Data (Layer 1)'!J157/'Data (Layer 1)'!$AF$157*100</f>
        <v>0.1187367313581453</v>
      </c>
      <c r="K157" s="438">
        <f>'Data (Layer 1)'!K157/'Data (Layer 1)'!$AF$157*100</f>
        <v>-8.1913314671125559E-2</v>
      </c>
      <c r="L157" s="438">
        <f>'Data (Layer 1)'!L157/'Data (Layer 1)'!$AF$157*100</f>
        <v>3.7574914986754845E-3</v>
      </c>
      <c r="M157" s="439">
        <f>'Data (Layer 1)'!M157/'Data (Layer 1)'!$AF$157*100</f>
        <v>0.23784921186615818</v>
      </c>
      <c r="N157" s="435">
        <f>'Data (Layer 1)'!N157/'Data (Layer 1)'!$AF$157*100</f>
        <v>4.054709076220715</v>
      </c>
      <c r="O157" s="435">
        <f>'Data (Layer 1)'!O157/'Data (Layer 1)'!$AF$157*100</f>
        <v>60.126627463505365</v>
      </c>
      <c r="P157" s="440">
        <f>'Data (Layer 1)'!P157/'Data (Layer 1)'!$AF$157*100</f>
        <v>96.890675784846039</v>
      </c>
      <c r="Q157" s="441">
        <f>'Data (Layer 1)'!Q157/'Data (Layer 1)'!$AF$157*100</f>
        <v>0.11573073815920491</v>
      </c>
      <c r="R157" s="442">
        <f>'Data (Layer 1)'!R157/'Data (Layer 1)'!$AF$157*100</f>
        <v>0.38814887181317753</v>
      </c>
      <c r="S157" s="442">
        <f>'Data (Layer 1)'!S157/'Data (Layer 1)'!$AF$157*100</f>
        <v>1.3068555432393334</v>
      </c>
      <c r="T157" s="443">
        <f>'Data (Layer 1)'!T157/'Data (Layer 1)'!$AF$157*100</f>
        <v>2.2086535029214498</v>
      </c>
      <c r="U157" s="435">
        <f>'Data (Layer 1)'!U157/'Data (Layer 1)'!$AF$157*100</f>
        <v>3.9036579179739608</v>
      </c>
      <c r="V157" s="442">
        <f>'Data (Layer 1)'!V157/'Data (Layer 1)'!$AF$157*100</f>
        <v>0</v>
      </c>
      <c r="W157" s="438">
        <f>'Data (Layer 1)'!W157/'Data (Layer 1)'!$AF$157*100</f>
        <v>0</v>
      </c>
      <c r="X157" s="438">
        <f>'Data (Layer 1)'!X157/'Data (Layer 1)'!$AF$157*100</f>
        <v>0</v>
      </c>
      <c r="Y157" s="438">
        <f>'Data (Layer 1)'!Y157/'Data (Layer 1)'!$AF$157*100</f>
        <v>0</v>
      </c>
      <c r="Z157" s="438">
        <f>'Data (Layer 1)'!Z157/'Data (Layer 1)'!$AF$157*100</f>
        <v>0</v>
      </c>
      <c r="AA157" s="438">
        <f>'Data (Layer 1)'!AA157/'Data (Layer 1)'!$AF$157*100</f>
        <v>0</v>
      </c>
      <c r="AB157" s="443">
        <f>'Data (Layer 1)'!AB157/'Data (Layer 1)'!$AF$157*100</f>
        <v>-0.85595656339827531</v>
      </c>
      <c r="AC157" s="435">
        <f>'Data (Layer 1)'!AC157/'Data (Layer 1)'!$AF$157*100</f>
        <v>-0.85595656339827531</v>
      </c>
      <c r="AD157" s="435">
        <f>'Data (Layer 1)'!AD157/'Data (Layer 1)'!$AF$157*100</f>
        <v>-5.4107877580926979E-2</v>
      </c>
      <c r="AE157" s="444">
        <f>'Data (Layer 1)'!AE157/'Data (Layer 1)'!$AF$157*100</f>
        <v>3.1093242151539631</v>
      </c>
      <c r="AF157" s="445">
        <f>'Data (Layer 1)'!AF157/'Data (Layer 1)'!$AF$157*100</f>
        <v>100</v>
      </c>
      <c r="AH157" s="47"/>
      <c r="AI157" s="47"/>
      <c r="AJ157" s="47"/>
      <c r="AK157" s="47"/>
      <c r="AL157" s="47"/>
      <c r="AM157" s="47"/>
    </row>
    <row r="158" spans="1:39" ht="13.5" thickTop="1" x14ac:dyDescent="0.2">
      <c r="A158" s="187"/>
      <c r="B158" s="272"/>
      <c r="C158" s="273"/>
      <c r="D158" s="728"/>
      <c r="E158" s="663"/>
      <c r="F158" s="729"/>
      <c r="G158" s="730"/>
      <c r="H158" s="731"/>
      <c r="I158" s="732"/>
      <c r="J158" s="732"/>
      <c r="K158" s="732"/>
      <c r="L158" s="733"/>
      <c r="M158" s="734"/>
      <c r="N158" s="729"/>
      <c r="O158" s="729"/>
      <c r="P158" s="735"/>
      <c r="Q158" s="736"/>
      <c r="R158" s="737"/>
      <c r="S158" s="737"/>
      <c r="T158" s="738"/>
      <c r="U158" s="729"/>
      <c r="V158" s="737"/>
      <c r="W158" s="732"/>
      <c r="X158" s="732"/>
      <c r="Y158" s="732"/>
      <c r="Z158" s="732"/>
      <c r="AA158" s="732"/>
      <c r="AB158" s="738"/>
      <c r="AC158" s="729"/>
      <c r="AD158" s="729"/>
      <c r="AE158" s="739"/>
      <c r="AF158" s="660"/>
      <c r="AH158" s="43"/>
      <c r="AI158" s="43"/>
      <c r="AJ158" s="43"/>
      <c r="AK158" s="43"/>
      <c r="AL158" s="43"/>
      <c r="AM158" s="43"/>
    </row>
    <row r="159" spans="1:39" ht="18" x14ac:dyDescent="0.25">
      <c r="A159" s="81" t="s">
        <v>149</v>
      </c>
      <c r="B159" s="104"/>
      <c r="C159" s="105"/>
      <c r="D159" s="722"/>
      <c r="E159" s="678"/>
      <c r="F159" s="723"/>
      <c r="G159" s="716"/>
      <c r="H159" s="724"/>
      <c r="I159" s="725"/>
      <c r="J159" s="725"/>
      <c r="K159" s="725"/>
      <c r="L159" s="726"/>
      <c r="M159" s="727"/>
      <c r="N159" s="723"/>
      <c r="O159" s="723"/>
      <c r="P159" s="693"/>
      <c r="Q159" s="740"/>
      <c r="R159" s="741"/>
      <c r="S159" s="741"/>
      <c r="T159" s="742"/>
      <c r="U159" s="723"/>
      <c r="V159" s="741"/>
      <c r="W159" s="725"/>
      <c r="X159" s="725"/>
      <c r="Y159" s="725"/>
      <c r="Z159" s="725"/>
      <c r="AA159" s="725"/>
      <c r="AB159" s="742"/>
      <c r="AC159" s="723"/>
      <c r="AD159" s="723"/>
      <c r="AE159" s="743"/>
      <c r="AF159" s="661"/>
      <c r="AH159" s="43"/>
      <c r="AI159" s="43"/>
      <c r="AJ159" s="43"/>
      <c r="AK159" s="43"/>
      <c r="AL159" s="43"/>
      <c r="AM159" s="43"/>
    </row>
    <row r="160" spans="1:39" x14ac:dyDescent="0.2">
      <c r="A160" s="203"/>
      <c r="B160" s="104"/>
      <c r="C160" s="105"/>
      <c r="D160" s="722"/>
      <c r="E160" s="678"/>
      <c r="F160" s="723"/>
      <c r="G160" s="716"/>
      <c r="H160" s="724"/>
      <c r="I160" s="725"/>
      <c r="J160" s="725"/>
      <c r="K160" s="725"/>
      <c r="L160" s="726"/>
      <c r="M160" s="727"/>
      <c r="N160" s="723"/>
      <c r="O160" s="723"/>
      <c r="P160" s="693"/>
      <c r="Q160" s="740"/>
      <c r="R160" s="741"/>
      <c r="S160" s="741"/>
      <c r="T160" s="742"/>
      <c r="U160" s="723"/>
      <c r="V160" s="741"/>
      <c r="W160" s="725"/>
      <c r="X160" s="725"/>
      <c r="Y160" s="725"/>
      <c r="Z160" s="725"/>
      <c r="AA160" s="725"/>
      <c r="AB160" s="742"/>
      <c r="AC160" s="723"/>
      <c r="AD160" s="723"/>
      <c r="AE160" s="743"/>
      <c r="AF160" s="661"/>
      <c r="AH160" s="43"/>
      <c r="AI160" s="43"/>
      <c r="AJ160" s="43"/>
      <c r="AK160" s="43"/>
      <c r="AL160" s="43"/>
      <c r="AM160" s="43"/>
    </row>
    <row r="161" spans="1:39" x14ac:dyDescent="0.2">
      <c r="A161" s="54" t="s">
        <v>150</v>
      </c>
      <c r="B161" s="3"/>
      <c r="C161" s="4" t="s">
        <v>220</v>
      </c>
      <c r="D161" s="405">
        <f>'Data (Layer 1)'!D161/'Data (Layer 1)'!$AF$181*100</f>
        <v>1.1152234768068836</v>
      </c>
      <c r="E161" s="406">
        <f>'Data (Layer 1)'!E161/'Data (Layer 1)'!$AF$181*100</f>
        <v>2.6603039810622429</v>
      </c>
      <c r="F161" s="406">
        <f>'Data (Layer 1)'!F161/'Data (Layer 1)'!$AF$181*100</f>
        <v>37.270933924511993</v>
      </c>
      <c r="G161" s="407">
        <f>'Data (Layer 1)'!G161/'Data (Layer 1)'!$AF$181*100</f>
        <v>0</v>
      </c>
      <c r="H161" s="408">
        <f>'Data (Layer 1)'!H161/'Data (Layer 1)'!$AF$181*100</f>
        <v>0</v>
      </c>
      <c r="I161" s="409">
        <f>'Data (Layer 1)'!I161/'Data (Layer 1)'!$AF$181*100</f>
        <v>0</v>
      </c>
      <c r="J161" s="409">
        <f>'Data (Layer 1)'!J161/'Data (Layer 1)'!$AF$181*100</f>
        <v>0</v>
      </c>
      <c r="K161" s="409">
        <f>'Data (Layer 1)'!K161/'Data (Layer 1)'!$AF$181*100</f>
        <v>0</v>
      </c>
      <c r="L161" s="409">
        <f>'Data (Layer 1)'!L161/'Data (Layer 1)'!$AF$181*100</f>
        <v>0</v>
      </c>
      <c r="M161" s="410">
        <f>'Data (Layer 1)'!M161/'Data (Layer 1)'!$AF$181*100</f>
        <v>5.7252897965318352</v>
      </c>
      <c r="N161" s="406">
        <f>'Data (Layer 1)'!N161/'Data (Layer 1)'!$AF$181*100</f>
        <v>5.7252897965318352</v>
      </c>
      <c r="O161" s="406">
        <f>'Data (Layer 1)'!O161/'Data (Layer 1)'!$AF$181*100</f>
        <v>0.52454581321509752</v>
      </c>
      <c r="P161" s="429">
        <f>'Data (Layer 1)'!P161/'Data (Layer 1)'!$AF$181*100</f>
        <v>47.296296992128056</v>
      </c>
      <c r="Q161" s="411">
        <f>'Data (Layer 1)'!Q161/'Data (Layer 1)'!$AF$181*100</f>
        <v>-0.12249422285682079</v>
      </c>
      <c r="R161" s="412">
        <f>'Data (Layer 1)'!R161/'Data (Layer 1)'!$AF$181*100</f>
        <v>0</v>
      </c>
      <c r="S161" s="412">
        <f>'Data (Layer 1)'!S161/'Data (Layer 1)'!$AF$181*100</f>
        <v>0</v>
      </c>
      <c r="T161" s="413">
        <f>'Data (Layer 1)'!T161/'Data (Layer 1)'!$AF$181*100</f>
        <v>-0.10295526706370828</v>
      </c>
      <c r="U161" s="406">
        <f>'Data (Layer 1)'!U161/'Data (Layer 1)'!$AF$181*100</f>
        <v>-0.10295526706370828</v>
      </c>
      <c r="V161" s="412">
        <f>'Data (Layer 1)'!V161/'Data (Layer 1)'!$AF$181*100</f>
        <v>0</v>
      </c>
      <c r="W161" s="409">
        <f>'Data (Layer 1)'!W161/'Data (Layer 1)'!$AF$181*100</f>
        <v>0</v>
      </c>
      <c r="X161" s="409">
        <f>'Data (Layer 1)'!X161/'Data (Layer 1)'!$AF$181*100</f>
        <v>0</v>
      </c>
      <c r="Y161" s="409">
        <f>'Data (Layer 1)'!Y161/'Data (Layer 1)'!$AF$181*100</f>
        <v>0</v>
      </c>
      <c r="Z161" s="409">
        <f>'Data (Layer 1)'!Z161/'Data (Layer 1)'!$AF$181*100</f>
        <v>0</v>
      </c>
      <c r="AA161" s="409">
        <f>'Data (Layer 1)'!AA161/'Data (Layer 1)'!$AF$181*100</f>
        <v>0.30773855374152215</v>
      </c>
      <c r="AB161" s="413">
        <f>'Data (Layer 1)'!AB161/'Data (Layer 1)'!$AF$181*100</f>
        <v>1.8035959193642325E-2</v>
      </c>
      <c r="AC161" s="406">
        <f>'Data (Layer 1)'!AC161/'Data (Layer 1)'!$AF$181*100</f>
        <v>0.32577451293516446</v>
      </c>
      <c r="AD161" s="406">
        <f>'Data (Layer 1)'!AD161/'Data (Layer 1)'!$AF$181*100</f>
        <v>0</v>
      </c>
      <c r="AE161" s="414">
        <f>'Data (Layer 1)'!AE161/'Data (Layer 1)'!$AF$181*100</f>
        <v>0.10032502301463543</v>
      </c>
      <c r="AF161" s="402">
        <f>'Data (Layer 1)'!AF161/'Data (Layer 1)'!$AF$181*100</f>
        <v>47.39662201514269</v>
      </c>
      <c r="AH161" s="44"/>
      <c r="AI161" s="43"/>
      <c r="AJ161" s="43"/>
      <c r="AK161" s="43"/>
      <c r="AL161" s="43"/>
      <c r="AM161" s="43"/>
    </row>
    <row r="162" spans="1:39" s="34" customFormat="1" ht="11.25" x14ac:dyDescent="0.2">
      <c r="A162" s="269" t="s">
        <v>151</v>
      </c>
      <c r="B162" s="298"/>
      <c r="C162" s="270" t="s">
        <v>220</v>
      </c>
      <c r="D162" s="582">
        <f>'Data (Layer 1)'!D162/'Data (Layer 1)'!$AF$181*100</f>
        <v>0</v>
      </c>
      <c r="E162" s="430">
        <f>'Data (Layer 1)'!E162/'Data (Layer 1)'!$AF$181*100</f>
        <v>0.57940518909575967</v>
      </c>
      <c r="F162" s="430">
        <f>'Data (Layer 1)'!F162/'Data (Layer 1)'!$AF$181*100</f>
        <v>25.744077254025211</v>
      </c>
      <c r="G162" s="583">
        <f>'Data (Layer 1)'!G162/'Data (Layer 1)'!$AF$181*100</f>
        <v>0</v>
      </c>
      <c r="H162" s="584">
        <f>'Data (Layer 1)'!H162/'Data (Layer 1)'!$AF$181*100</f>
        <v>0</v>
      </c>
      <c r="I162" s="585">
        <f>'Data (Layer 1)'!I162/'Data (Layer 1)'!$AF$181*100</f>
        <v>0</v>
      </c>
      <c r="J162" s="585">
        <f>'Data (Layer 1)'!J162/'Data (Layer 1)'!$AF$181*100</f>
        <v>0</v>
      </c>
      <c r="K162" s="585">
        <f>'Data (Layer 1)'!K162/'Data (Layer 1)'!$AF$181*100</f>
        <v>0</v>
      </c>
      <c r="L162" s="585">
        <f>'Data (Layer 1)'!L162/'Data (Layer 1)'!$AF$181*100</f>
        <v>0</v>
      </c>
      <c r="M162" s="586">
        <f>'Data (Layer 1)'!M162/'Data (Layer 1)'!$AF$181*100</f>
        <v>5.2169011967610421</v>
      </c>
      <c r="N162" s="430">
        <f>'Data (Layer 1)'!N162/'Data (Layer 1)'!$AF$181*100</f>
        <v>5.2169011967610421</v>
      </c>
      <c r="O162" s="430">
        <f>'Data (Layer 1)'!O162/'Data (Layer 1)'!$AF$181*100</f>
        <v>0.13977868375072802</v>
      </c>
      <c r="P162" s="431">
        <f>'Data (Layer 1)'!P162/'Data (Layer 1)'!$AF$181*100</f>
        <v>31.680162323632743</v>
      </c>
      <c r="Q162" s="587">
        <f>'Data (Layer 1)'!Q162/'Data (Layer 1)'!$AF$181*100</f>
        <v>-0.10971875176132415</v>
      </c>
      <c r="R162" s="588">
        <f>'Data (Layer 1)'!R162/'Data (Layer 1)'!$AF$181*100</f>
        <v>0</v>
      </c>
      <c r="S162" s="588">
        <f>'Data (Layer 1)'!S162/'Data (Layer 1)'!$AF$181*100</f>
        <v>0</v>
      </c>
      <c r="T162" s="589">
        <f>'Data (Layer 1)'!T162/'Data (Layer 1)'!$AF$181*100</f>
        <v>-0.21192252052529731</v>
      </c>
      <c r="U162" s="430">
        <f>'Data (Layer 1)'!U162/'Data (Layer 1)'!$AF$181*100</f>
        <v>-0.21192252052529731</v>
      </c>
      <c r="V162" s="588">
        <f>'Data (Layer 1)'!V162/'Data (Layer 1)'!$AF$181*100</f>
        <v>0</v>
      </c>
      <c r="W162" s="585">
        <f>'Data (Layer 1)'!W162/'Data (Layer 1)'!$AF$181*100</f>
        <v>0</v>
      </c>
      <c r="X162" s="585">
        <f>'Data (Layer 1)'!X162/'Data (Layer 1)'!$AF$181*100</f>
        <v>0</v>
      </c>
      <c r="Y162" s="585">
        <f>'Data (Layer 1)'!Y162/'Data (Layer 1)'!$AF$181*100</f>
        <v>0</v>
      </c>
      <c r="Z162" s="585">
        <f>'Data (Layer 1)'!Z162/'Data (Layer 1)'!$AF$181*100</f>
        <v>0</v>
      </c>
      <c r="AA162" s="585">
        <f>'Data (Layer 1)'!AA162/'Data (Layer 1)'!$AF$181*100</f>
        <v>0.18637157833430401</v>
      </c>
      <c r="AB162" s="589">
        <f>'Data (Layer 1)'!AB162/'Data (Layer 1)'!$AF$181*100</f>
        <v>0</v>
      </c>
      <c r="AC162" s="430">
        <f>'Data (Layer 1)'!AC162/'Data (Layer 1)'!$AF$181*100</f>
        <v>0.18637157833430401</v>
      </c>
      <c r="AD162" s="430">
        <f>'Data (Layer 1)'!AD162/'Data (Layer 1)'!$AF$181*100</f>
        <v>0</v>
      </c>
      <c r="AE162" s="467">
        <f>'Data (Layer 1)'!AE162/'Data (Layer 1)'!$AF$181*100</f>
        <v>-0.13526969395231744</v>
      </c>
      <c r="AF162" s="432">
        <f>'Data (Layer 1)'!AF162/'Data (Layer 1)'!$AF$181*100</f>
        <v>31.544892629680426</v>
      </c>
      <c r="AH162" s="48"/>
      <c r="AI162" s="48"/>
      <c r="AJ162" s="48"/>
      <c r="AK162" s="48"/>
      <c r="AL162" s="48"/>
      <c r="AM162" s="48"/>
    </row>
    <row r="163" spans="1:39" s="34" customFormat="1" ht="11.25" x14ac:dyDescent="0.2">
      <c r="A163" s="269" t="s">
        <v>152</v>
      </c>
      <c r="B163" s="298"/>
      <c r="C163" s="270" t="s">
        <v>220</v>
      </c>
      <c r="D163" s="582">
        <f>'Data (Layer 1)'!D163/'Data (Layer 1)'!$AF$181*100</f>
        <v>0</v>
      </c>
      <c r="E163" s="430">
        <f>'Data (Layer 1)'!E163/'Data (Layer 1)'!$AF$181*100</f>
        <v>2.1041952392582712E-2</v>
      </c>
      <c r="F163" s="430">
        <f>'Data (Layer 1)'!F163/'Data (Layer 1)'!$AF$181*100</f>
        <v>1.0389463993837713</v>
      </c>
      <c r="G163" s="583">
        <f>'Data (Layer 1)'!G163/'Data (Layer 1)'!$AF$181*100</f>
        <v>0</v>
      </c>
      <c r="H163" s="584">
        <f>'Data (Layer 1)'!H163/'Data (Layer 1)'!$AF$181*100</f>
        <v>0</v>
      </c>
      <c r="I163" s="585">
        <f>'Data (Layer 1)'!I163/'Data (Layer 1)'!$AF$181*100</f>
        <v>0</v>
      </c>
      <c r="J163" s="585">
        <f>'Data (Layer 1)'!J163/'Data (Layer 1)'!$AF$181*100</f>
        <v>0</v>
      </c>
      <c r="K163" s="585">
        <f>'Data (Layer 1)'!K163/'Data (Layer 1)'!$AF$181*100</f>
        <v>0</v>
      </c>
      <c r="L163" s="585">
        <f>'Data (Layer 1)'!L163/'Data (Layer 1)'!$AF$181*100</f>
        <v>0</v>
      </c>
      <c r="M163" s="586">
        <f>'Data (Layer 1)'!M163/'Data (Layer 1)'!$AF$181*100</f>
        <v>0.20891652732635693</v>
      </c>
      <c r="N163" s="430">
        <f>'Data (Layer 1)'!N163/'Data (Layer 1)'!$AF$181*100</f>
        <v>0.20891652732635693</v>
      </c>
      <c r="O163" s="430">
        <f>'Data (Layer 1)'!O163/'Data (Layer 1)'!$AF$181*100</f>
        <v>2.3296447291788001E-2</v>
      </c>
      <c r="P163" s="431">
        <f>'Data (Layer 1)'!P163/'Data (Layer 1)'!$AF$181*100</f>
        <v>1.2922013263944991</v>
      </c>
      <c r="Q163" s="587">
        <f>'Data (Layer 1)'!Q163/'Data (Layer 1)'!$AF$181*100</f>
        <v>2.2544948992052906E-3</v>
      </c>
      <c r="R163" s="588">
        <f>'Data (Layer 1)'!R163/'Data (Layer 1)'!$AF$181*100</f>
        <v>0</v>
      </c>
      <c r="S163" s="588">
        <f>'Data (Layer 1)'!S163/'Data (Layer 1)'!$AF$181*100</f>
        <v>0</v>
      </c>
      <c r="T163" s="589">
        <f>'Data (Layer 1)'!T163/'Data (Layer 1)'!$AF$181*100</f>
        <v>0</v>
      </c>
      <c r="U163" s="430">
        <f>'Data (Layer 1)'!U163/'Data (Layer 1)'!$AF$181*100</f>
        <v>0</v>
      </c>
      <c r="V163" s="588">
        <f>'Data (Layer 1)'!V163/'Data (Layer 1)'!$AF$181*100</f>
        <v>0</v>
      </c>
      <c r="W163" s="585">
        <f>'Data (Layer 1)'!W163/'Data (Layer 1)'!$AF$181*100</f>
        <v>0</v>
      </c>
      <c r="X163" s="585">
        <f>'Data (Layer 1)'!X163/'Data (Layer 1)'!$AF$181*100</f>
        <v>0</v>
      </c>
      <c r="Y163" s="585">
        <f>'Data (Layer 1)'!Y163/'Data (Layer 1)'!$AF$181*100</f>
        <v>0</v>
      </c>
      <c r="Z163" s="585">
        <f>'Data (Layer 1)'!Z163/'Data (Layer 1)'!$AF$181*100</f>
        <v>0</v>
      </c>
      <c r="AA163" s="585">
        <f>'Data (Layer 1)'!AA163/'Data (Layer 1)'!$AF$181*100</f>
        <v>0</v>
      </c>
      <c r="AB163" s="589">
        <f>'Data (Layer 1)'!AB163/'Data (Layer 1)'!$AF$181*100</f>
        <v>0</v>
      </c>
      <c r="AC163" s="430">
        <f>'Data (Layer 1)'!AC163/'Data (Layer 1)'!$AF$181*100</f>
        <v>0</v>
      </c>
      <c r="AD163" s="430">
        <f>'Data (Layer 1)'!AD163/'Data (Layer 1)'!$AF$181*100</f>
        <v>0</v>
      </c>
      <c r="AE163" s="467">
        <f>'Data (Layer 1)'!AE163/'Data (Layer 1)'!$AF$181*100</f>
        <v>2.2544948992052906E-3</v>
      </c>
      <c r="AF163" s="432">
        <f>'Data (Layer 1)'!AF163/'Data (Layer 1)'!$AF$181*100</f>
        <v>1.2944558212937043</v>
      </c>
      <c r="AH163" s="48"/>
      <c r="AI163" s="48"/>
      <c r="AJ163" s="48"/>
      <c r="AK163" s="48"/>
      <c r="AL163" s="48"/>
      <c r="AM163" s="48"/>
    </row>
    <row r="164" spans="1:39" s="34" customFormat="1" ht="11.25" x14ac:dyDescent="0.2">
      <c r="A164" s="269" t="s">
        <v>153</v>
      </c>
      <c r="B164" s="298"/>
      <c r="C164" s="270" t="s">
        <v>220</v>
      </c>
      <c r="D164" s="582">
        <f>'Data (Layer 1)'!D164/'Data (Layer 1)'!$AF$181*100</f>
        <v>1.1152234768068836</v>
      </c>
      <c r="E164" s="430">
        <f>'Data (Layer 1)'!E164/'Data (Layer 1)'!$AF$181*100</f>
        <v>2.0376876397317152</v>
      </c>
      <c r="F164" s="430">
        <f>'Data (Layer 1)'!F164/'Data (Layer 1)'!$AF$181*100</f>
        <v>9.1630187686700371</v>
      </c>
      <c r="G164" s="583">
        <f>'Data (Layer 1)'!G164/'Data (Layer 1)'!$AF$181*100</f>
        <v>0</v>
      </c>
      <c r="H164" s="584">
        <f>'Data (Layer 1)'!H164/'Data (Layer 1)'!$AF$181*100</f>
        <v>0</v>
      </c>
      <c r="I164" s="585">
        <f>'Data (Layer 1)'!I164/'Data (Layer 1)'!$AF$181*100</f>
        <v>0</v>
      </c>
      <c r="J164" s="585">
        <f>'Data (Layer 1)'!J164/'Data (Layer 1)'!$AF$181*100</f>
        <v>0</v>
      </c>
      <c r="K164" s="585">
        <f>'Data (Layer 1)'!K164/'Data (Layer 1)'!$AF$181*100</f>
        <v>0</v>
      </c>
      <c r="L164" s="585">
        <f>'Data (Layer 1)'!L164/'Data (Layer 1)'!$AF$181*100</f>
        <v>0</v>
      </c>
      <c r="M164" s="586">
        <f>'Data (Layer 1)'!M164/'Data (Layer 1)'!$AF$181*100</f>
        <v>1.690871174403968E-2</v>
      </c>
      <c r="N164" s="430">
        <f>'Data (Layer 1)'!N164/'Data (Layer 1)'!$AF$181*100</f>
        <v>1.690871174403968E-2</v>
      </c>
      <c r="O164" s="430">
        <f>'Data (Layer 1)'!O164/'Data (Layer 1)'!$AF$181*100</f>
        <v>0.17509910383827756</v>
      </c>
      <c r="P164" s="431">
        <f>'Data (Layer 1)'!P164/'Data (Layer 1)'!$AF$181*100</f>
        <v>12.507937700790952</v>
      </c>
      <c r="Q164" s="587">
        <f>'Data (Layer 1)'!Q164/'Data (Layer 1)'!$AF$181*100</f>
        <v>3.9077911586225034E-2</v>
      </c>
      <c r="R164" s="588">
        <f>'Data (Layer 1)'!R164/'Data (Layer 1)'!$AF$181*100</f>
        <v>0</v>
      </c>
      <c r="S164" s="588">
        <f>'Data (Layer 1)'!S164/'Data (Layer 1)'!$AF$181*100</f>
        <v>0</v>
      </c>
      <c r="T164" s="589">
        <f>'Data (Layer 1)'!T164/'Data (Layer 1)'!$AF$181*100</f>
        <v>0</v>
      </c>
      <c r="U164" s="430">
        <f>'Data (Layer 1)'!U164/'Data (Layer 1)'!$AF$181*100</f>
        <v>0</v>
      </c>
      <c r="V164" s="588">
        <f>'Data (Layer 1)'!V164/'Data (Layer 1)'!$AF$181*100</f>
        <v>0</v>
      </c>
      <c r="W164" s="585">
        <f>'Data (Layer 1)'!W164/'Data (Layer 1)'!$AF$181*100</f>
        <v>0</v>
      </c>
      <c r="X164" s="585">
        <f>'Data (Layer 1)'!X164/'Data (Layer 1)'!$AF$181*100</f>
        <v>0</v>
      </c>
      <c r="Y164" s="585">
        <f>'Data (Layer 1)'!Y164/'Data (Layer 1)'!$AF$181*100</f>
        <v>0</v>
      </c>
      <c r="Z164" s="585">
        <f>'Data (Layer 1)'!Z164/'Data (Layer 1)'!$AF$181*100</f>
        <v>0</v>
      </c>
      <c r="AA164" s="585">
        <f>'Data (Layer 1)'!AA164/'Data (Layer 1)'!$AF$181*100</f>
        <v>0</v>
      </c>
      <c r="AB164" s="589">
        <f>'Data (Layer 1)'!AB164/'Data (Layer 1)'!$AF$181*100</f>
        <v>0</v>
      </c>
      <c r="AC164" s="430">
        <f>'Data (Layer 1)'!AC164/'Data (Layer 1)'!$AF$181*100</f>
        <v>0</v>
      </c>
      <c r="AD164" s="430">
        <f>'Data (Layer 1)'!AD164/'Data (Layer 1)'!$AF$181*100</f>
        <v>0</v>
      </c>
      <c r="AE164" s="467">
        <f>'Data (Layer 1)'!AE164/'Data (Layer 1)'!$AF$181*100</f>
        <v>3.9077911586225034E-2</v>
      </c>
      <c r="AF164" s="432">
        <f>'Data (Layer 1)'!AF164/'Data (Layer 1)'!$AF$181*100</f>
        <v>12.547015612377177</v>
      </c>
      <c r="AH164" s="48"/>
      <c r="AI164" s="48"/>
      <c r="AJ164" s="48"/>
      <c r="AK164" s="48"/>
      <c r="AL164" s="48"/>
      <c r="AM164" s="48"/>
    </row>
    <row r="165" spans="1:39" s="34" customFormat="1" ht="11.25" x14ac:dyDescent="0.2">
      <c r="A165" s="269" t="s">
        <v>154</v>
      </c>
      <c r="B165" s="298"/>
      <c r="C165" s="270" t="s">
        <v>220</v>
      </c>
      <c r="D165" s="582">
        <f>'Data (Layer 1)'!D165/'Data (Layer 1)'!$AF$181*100</f>
        <v>0</v>
      </c>
      <c r="E165" s="430">
        <f>'Data (Layer 1)'!E165/'Data (Layer 1)'!$AF$181*100</f>
        <v>1.5029965994701938E-2</v>
      </c>
      <c r="F165" s="430">
        <f>'Data (Layer 1)'!F165/'Data (Layer 1)'!$AF$181*100</f>
        <v>4.4714148834238264E-2</v>
      </c>
      <c r="G165" s="583">
        <f>'Data (Layer 1)'!G165/'Data (Layer 1)'!$AF$181*100</f>
        <v>0</v>
      </c>
      <c r="H165" s="584">
        <f>'Data (Layer 1)'!H165/'Data (Layer 1)'!$AF$181*100</f>
        <v>0</v>
      </c>
      <c r="I165" s="585">
        <f>'Data (Layer 1)'!I165/'Data (Layer 1)'!$AF$181*100</f>
        <v>0</v>
      </c>
      <c r="J165" s="585">
        <f>'Data (Layer 1)'!J165/'Data (Layer 1)'!$AF$181*100</f>
        <v>0</v>
      </c>
      <c r="K165" s="585">
        <f>'Data (Layer 1)'!K165/'Data (Layer 1)'!$AF$181*100</f>
        <v>0</v>
      </c>
      <c r="L165" s="585">
        <f>'Data (Layer 1)'!L165/'Data (Layer 1)'!$AF$181*100</f>
        <v>0</v>
      </c>
      <c r="M165" s="586">
        <f>'Data (Layer 1)'!M165/'Data (Layer 1)'!$AF$181*100</f>
        <v>6.1622860578277941E-2</v>
      </c>
      <c r="N165" s="430">
        <f>'Data (Layer 1)'!N165/'Data (Layer 1)'!$AF$181*100</f>
        <v>6.1622860578277941E-2</v>
      </c>
      <c r="O165" s="430">
        <f>'Data (Layer 1)'!O165/'Data (Layer 1)'!$AF$181*100</f>
        <v>0.12963345670430421</v>
      </c>
      <c r="P165" s="431">
        <f>'Data (Layer 1)'!P165/'Data (Layer 1)'!$AF$181*100</f>
        <v>0.25100043211152234</v>
      </c>
      <c r="Q165" s="587">
        <f>'Data (Layer 1)'!Q165/'Data (Layer 1)'!$AF$181*100</f>
        <v>-3.1562928588874072E-2</v>
      </c>
      <c r="R165" s="588">
        <f>'Data (Layer 1)'!R165/'Data (Layer 1)'!$AF$181*100</f>
        <v>0</v>
      </c>
      <c r="S165" s="588">
        <f>'Data (Layer 1)'!S165/'Data (Layer 1)'!$AF$181*100</f>
        <v>0</v>
      </c>
      <c r="T165" s="589">
        <f>'Data (Layer 1)'!T165/'Data (Layer 1)'!$AF$181*100</f>
        <v>0.10896725346158904</v>
      </c>
      <c r="U165" s="430">
        <f>'Data (Layer 1)'!U165/'Data (Layer 1)'!$AF$181*100</f>
        <v>0.10896725346158904</v>
      </c>
      <c r="V165" s="588">
        <f>'Data (Layer 1)'!V165/'Data (Layer 1)'!$AF$181*100</f>
        <v>0</v>
      </c>
      <c r="W165" s="585">
        <f>'Data (Layer 1)'!W165/'Data (Layer 1)'!$AF$181*100</f>
        <v>0</v>
      </c>
      <c r="X165" s="585">
        <f>'Data (Layer 1)'!X165/'Data (Layer 1)'!$AF$181*100</f>
        <v>0</v>
      </c>
      <c r="Y165" s="585">
        <f>'Data (Layer 1)'!Y165/'Data (Layer 1)'!$AF$181*100</f>
        <v>0</v>
      </c>
      <c r="Z165" s="585">
        <f>'Data (Layer 1)'!Z165/'Data (Layer 1)'!$AF$181*100</f>
        <v>0</v>
      </c>
      <c r="AA165" s="585">
        <f>'Data (Layer 1)'!AA165/'Data (Layer 1)'!$AF$181*100</f>
        <v>0.12136697540721814</v>
      </c>
      <c r="AB165" s="589">
        <f>'Data (Layer 1)'!AB165/'Data (Layer 1)'!$AF$181*100</f>
        <v>0</v>
      </c>
      <c r="AC165" s="430">
        <f>'Data (Layer 1)'!AC165/'Data (Layer 1)'!$AF$181*100</f>
        <v>0.12136697540721814</v>
      </c>
      <c r="AD165" s="430">
        <f>'Data (Layer 1)'!AD165/'Data (Layer 1)'!$AF$181*100</f>
        <v>0</v>
      </c>
      <c r="AE165" s="467">
        <f>'Data (Layer 1)'!AE165/'Data (Layer 1)'!$AF$181*100</f>
        <v>0.19877130027993309</v>
      </c>
      <c r="AF165" s="432">
        <f>'Data (Layer 1)'!AF165/'Data (Layer 1)'!$AF$181*100</f>
        <v>0.44977173239145551</v>
      </c>
      <c r="AH165" s="48"/>
      <c r="AI165" s="48"/>
      <c r="AJ165" s="48"/>
      <c r="AK165" s="48"/>
      <c r="AL165" s="48"/>
      <c r="AM165" s="48"/>
    </row>
    <row r="166" spans="1:39" s="34" customFormat="1" ht="11.25" x14ac:dyDescent="0.2">
      <c r="A166" s="269" t="s">
        <v>155</v>
      </c>
      <c r="B166" s="298"/>
      <c r="C166" s="270" t="s">
        <v>220</v>
      </c>
      <c r="D166" s="582">
        <f>'Data (Layer 1)'!D166/'Data (Layer 1)'!$AF$181*100</f>
        <v>0</v>
      </c>
      <c r="E166" s="430">
        <f>'Data (Layer 1)'!E166/'Data (Layer 1)'!$AF$181*100</f>
        <v>7.1392338474834203E-3</v>
      </c>
      <c r="F166" s="430">
        <f>'Data (Layer 1)'!F166/'Data (Layer 1)'!$AF$181*100</f>
        <v>1.2801773535987375</v>
      </c>
      <c r="G166" s="583">
        <f>'Data (Layer 1)'!G166/'Data (Layer 1)'!$AF$181*100</f>
        <v>0</v>
      </c>
      <c r="H166" s="584">
        <f>'Data (Layer 1)'!H166/'Data (Layer 1)'!$AF$181*100</f>
        <v>0</v>
      </c>
      <c r="I166" s="585">
        <f>'Data (Layer 1)'!I166/'Data (Layer 1)'!$AF$181*100</f>
        <v>0</v>
      </c>
      <c r="J166" s="585">
        <f>'Data (Layer 1)'!J166/'Data (Layer 1)'!$AF$181*100</f>
        <v>0</v>
      </c>
      <c r="K166" s="585">
        <f>'Data (Layer 1)'!K166/'Data (Layer 1)'!$AF$181*100</f>
        <v>0</v>
      </c>
      <c r="L166" s="585">
        <f>'Data (Layer 1)'!L166/'Data (Layer 1)'!$AF$181*100</f>
        <v>0</v>
      </c>
      <c r="M166" s="586">
        <f>'Data (Layer 1)'!M166/'Data (Layer 1)'!$AF$181*100</f>
        <v>0.22094050012211849</v>
      </c>
      <c r="N166" s="430">
        <f>'Data (Layer 1)'!N166/'Data (Layer 1)'!$AF$181*100</f>
        <v>0.22094050012211849</v>
      </c>
      <c r="O166" s="430">
        <f>'Data (Layer 1)'!O166/'Data (Layer 1)'!$AF$181*100</f>
        <v>5.6738121629999812E-2</v>
      </c>
      <c r="P166" s="431">
        <f>'Data (Layer 1)'!P166/'Data (Layer 1)'!$AF$181*100</f>
        <v>1.5649952091983392</v>
      </c>
      <c r="Q166" s="587">
        <f>'Data (Layer 1)'!Q166/'Data (Layer 1)'!$AF$181*100</f>
        <v>-2.2544948992052904E-2</v>
      </c>
      <c r="R166" s="588">
        <f>'Data (Layer 1)'!R166/'Data (Layer 1)'!$AF$181*100</f>
        <v>0</v>
      </c>
      <c r="S166" s="588">
        <f>'Data (Layer 1)'!S166/'Data (Layer 1)'!$AF$181*100</f>
        <v>0</v>
      </c>
      <c r="T166" s="589">
        <f>'Data (Layer 1)'!T166/'Data (Layer 1)'!$AF$181*100</f>
        <v>0</v>
      </c>
      <c r="U166" s="430">
        <f>'Data (Layer 1)'!U166/'Data (Layer 1)'!$AF$181*100</f>
        <v>0</v>
      </c>
      <c r="V166" s="588">
        <f>'Data (Layer 1)'!V166/'Data (Layer 1)'!$AF$181*100</f>
        <v>0</v>
      </c>
      <c r="W166" s="585">
        <f>'Data (Layer 1)'!W166/'Data (Layer 1)'!$AF$181*100</f>
        <v>0</v>
      </c>
      <c r="X166" s="585">
        <f>'Data (Layer 1)'!X166/'Data (Layer 1)'!$AF$181*100</f>
        <v>0</v>
      </c>
      <c r="Y166" s="585">
        <f>'Data (Layer 1)'!Y166/'Data (Layer 1)'!$AF$181*100</f>
        <v>0</v>
      </c>
      <c r="Z166" s="585">
        <f>'Data (Layer 1)'!Z166/'Data (Layer 1)'!$AF$181*100</f>
        <v>0</v>
      </c>
      <c r="AA166" s="585">
        <f>'Data (Layer 1)'!AA166/'Data (Layer 1)'!$AF$181*100</f>
        <v>0</v>
      </c>
      <c r="AB166" s="589">
        <f>'Data (Layer 1)'!AB166/'Data (Layer 1)'!$AF$181*100</f>
        <v>1.8035959193642325E-2</v>
      </c>
      <c r="AC166" s="430">
        <f>'Data (Layer 1)'!AC166/'Data (Layer 1)'!$AF$181*100</f>
        <v>1.8035959193642325E-2</v>
      </c>
      <c r="AD166" s="430">
        <f>'Data (Layer 1)'!AD166/'Data (Layer 1)'!$AF$181*100</f>
        <v>0</v>
      </c>
      <c r="AE166" s="467">
        <f>'Data (Layer 1)'!AE166/'Data (Layer 1)'!$AF$181*100</f>
        <v>-4.5089897984105813E-3</v>
      </c>
      <c r="AF166" s="432">
        <f>'Data (Layer 1)'!AF166/'Data (Layer 1)'!$AF$181*100</f>
        <v>1.5604862193999285</v>
      </c>
      <c r="AH166" s="48"/>
      <c r="AI166" s="48"/>
      <c r="AJ166" s="48"/>
      <c r="AK166" s="48"/>
      <c r="AL166" s="48"/>
      <c r="AM166" s="48"/>
    </row>
    <row r="167" spans="1:39" x14ac:dyDescent="0.2">
      <c r="A167" s="299"/>
      <c r="B167" s="104"/>
      <c r="C167" s="105"/>
      <c r="D167" s="415"/>
      <c r="E167" s="416"/>
      <c r="F167" s="416"/>
      <c r="G167" s="417"/>
      <c r="H167" s="418"/>
      <c r="I167" s="419"/>
      <c r="J167" s="419"/>
      <c r="K167" s="419"/>
      <c r="L167" s="535"/>
      <c r="M167" s="420"/>
      <c r="N167" s="416"/>
      <c r="O167" s="416"/>
      <c r="P167" s="403"/>
      <c r="Q167" s="421"/>
      <c r="R167" s="422"/>
      <c r="S167" s="422"/>
      <c r="T167" s="423"/>
      <c r="U167" s="416"/>
      <c r="V167" s="422"/>
      <c r="W167" s="419"/>
      <c r="X167" s="419"/>
      <c r="Y167" s="419"/>
      <c r="Z167" s="419"/>
      <c r="AA167" s="419"/>
      <c r="AB167" s="423"/>
      <c r="AC167" s="416"/>
      <c r="AD167" s="416"/>
      <c r="AE167" s="424"/>
      <c r="AF167" s="404"/>
      <c r="AH167" s="43"/>
      <c r="AI167" s="43"/>
      <c r="AJ167" s="43"/>
      <c r="AK167" s="43"/>
      <c r="AL167" s="43"/>
      <c r="AM167" s="43"/>
    </row>
    <row r="168" spans="1:39" x14ac:dyDescent="0.2">
      <c r="A168" s="54" t="s">
        <v>156</v>
      </c>
      <c r="B168" s="3"/>
      <c r="C168" s="4" t="s">
        <v>220</v>
      </c>
      <c r="D168" s="405">
        <f>'Data (Layer 1)'!D168/'Data (Layer 1)'!$AF$181*100</f>
        <v>0</v>
      </c>
      <c r="E168" s="406">
        <f>'Data (Layer 1)'!E168/'Data (Layer 1)'!$AF$181*100</f>
        <v>0</v>
      </c>
      <c r="F168" s="406">
        <f>'Data (Layer 1)'!F168/'Data (Layer 1)'!$AF$181*100</f>
        <v>0</v>
      </c>
      <c r="G168" s="407">
        <f>'Data (Layer 1)'!G168/'Data (Layer 1)'!$AF$181*100</f>
        <v>0</v>
      </c>
      <c r="H168" s="408">
        <f>'Data (Layer 1)'!H168/'Data (Layer 1)'!$AF$181*100</f>
        <v>0</v>
      </c>
      <c r="I168" s="409">
        <f>'Data (Layer 1)'!I168/'Data (Layer 1)'!$AF$181*100</f>
        <v>18.370751686174312</v>
      </c>
      <c r="J168" s="409">
        <f>'Data (Layer 1)'!J168/'Data (Layer 1)'!$AF$181*100</f>
        <v>0</v>
      </c>
      <c r="K168" s="409">
        <f>'Data (Layer 1)'!K168/'Data (Layer 1)'!$AF$181*100</f>
        <v>0</v>
      </c>
      <c r="L168" s="409">
        <f>'Data (Layer 1)'!L168/'Data (Layer 1)'!$AF$181*100</f>
        <v>0</v>
      </c>
      <c r="M168" s="410">
        <f>'Data (Layer 1)'!M168/'Data (Layer 1)'!$AF$181*100</f>
        <v>0</v>
      </c>
      <c r="N168" s="406">
        <f>'Data (Layer 1)'!N168/'Data (Layer 1)'!$AF$181*100</f>
        <v>18.370751686174312</v>
      </c>
      <c r="O168" s="406">
        <f>'Data (Layer 1)'!O168/'Data (Layer 1)'!$AF$181*100</f>
        <v>16.440152554154846</v>
      </c>
      <c r="P168" s="429">
        <f>'Data (Layer 1)'!P168/'Data (Layer 1)'!$AF$181*100</f>
        <v>34.810904240329151</v>
      </c>
      <c r="Q168" s="411">
        <f>'Data (Layer 1)'!Q168/'Data (Layer 1)'!$AF$181*100</f>
        <v>0</v>
      </c>
      <c r="R168" s="412">
        <f>'Data (Layer 1)'!R168/'Data (Layer 1)'!$AF$181*100</f>
        <v>0</v>
      </c>
      <c r="S168" s="412">
        <f>'Data (Layer 1)'!S168/'Data (Layer 1)'!$AF$181*100</f>
        <v>0</v>
      </c>
      <c r="T168" s="413">
        <f>'Data (Layer 1)'!T168/'Data (Layer 1)'!$AF$181*100</f>
        <v>0</v>
      </c>
      <c r="U168" s="406">
        <f>'Data (Layer 1)'!U168/'Data (Layer 1)'!$AF$181*100</f>
        <v>0</v>
      </c>
      <c r="V168" s="412">
        <f>'Data (Layer 1)'!V168/'Data (Layer 1)'!$AF$181*100</f>
        <v>0</v>
      </c>
      <c r="W168" s="409">
        <f>'Data (Layer 1)'!W168/'Data (Layer 1)'!$AF$181*100</f>
        <v>0</v>
      </c>
      <c r="X168" s="409">
        <f>'Data (Layer 1)'!X168/'Data (Layer 1)'!$AF$181*100</f>
        <v>0</v>
      </c>
      <c r="Y168" s="409">
        <f>'Data (Layer 1)'!Y168/'Data (Layer 1)'!$AF$181*100</f>
        <v>0</v>
      </c>
      <c r="Z168" s="409">
        <f>'Data (Layer 1)'!Z168/'Data (Layer 1)'!$AF$181*100</f>
        <v>0</v>
      </c>
      <c r="AA168" s="409">
        <f>'Data (Layer 1)'!AA168/'Data (Layer 1)'!$AF$181*100</f>
        <v>0</v>
      </c>
      <c r="AB168" s="413">
        <f>'Data (Layer 1)'!AB168/'Data (Layer 1)'!$AF$181*100</f>
        <v>0</v>
      </c>
      <c r="AC168" s="406">
        <f>'Data (Layer 1)'!AC168/'Data (Layer 1)'!$AF$181*100</f>
        <v>0</v>
      </c>
      <c r="AD168" s="406">
        <f>'Data (Layer 1)'!AD168/'Data (Layer 1)'!$AF$181*100</f>
        <v>3.2690176038476716E-2</v>
      </c>
      <c r="AE168" s="414">
        <f>'Data (Layer 1)'!AE168/'Data (Layer 1)'!$AF$181*100</f>
        <v>3.2690176038476716E-2</v>
      </c>
      <c r="AF168" s="402">
        <f>'Data (Layer 1)'!AF168/'Data (Layer 1)'!$AF$181*100</f>
        <v>34.843594416367637</v>
      </c>
      <c r="AH168" s="44"/>
      <c r="AI168" s="43"/>
      <c r="AJ168" s="43"/>
      <c r="AK168" s="43"/>
      <c r="AL168" s="43"/>
      <c r="AM168" s="43"/>
    </row>
    <row r="169" spans="1:39" s="34" customFormat="1" ht="11.25" x14ac:dyDescent="0.2">
      <c r="A169" s="269" t="s">
        <v>151</v>
      </c>
      <c r="B169" s="298"/>
      <c r="C169" s="270" t="s">
        <v>220</v>
      </c>
      <c r="D169" s="582">
        <f>'Data (Layer 1)'!D169/'Data (Layer 1)'!$AF$181*100</f>
        <v>0</v>
      </c>
      <c r="E169" s="430">
        <f>'Data (Layer 1)'!E169/'Data (Layer 1)'!$AF$181*100</f>
        <v>0</v>
      </c>
      <c r="F169" s="430">
        <f>'Data (Layer 1)'!F169/'Data (Layer 1)'!$AF$181*100</f>
        <v>0</v>
      </c>
      <c r="G169" s="583">
        <f>'Data (Layer 1)'!G169/'Data (Layer 1)'!$AF$181*100</f>
        <v>0</v>
      </c>
      <c r="H169" s="584">
        <f>'Data (Layer 1)'!H169/'Data (Layer 1)'!$AF$181*100</f>
        <v>0</v>
      </c>
      <c r="I169" s="585">
        <f>'Data (Layer 1)'!I169/'Data (Layer 1)'!$AF$181*100</f>
        <v>10.874180397166851</v>
      </c>
      <c r="J169" s="585">
        <f>'Data (Layer 1)'!J169/'Data (Layer 1)'!$AF$181*100</f>
        <v>0</v>
      </c>
      <c r="K169" s="585">
        <f>'Data (Layer 1)'!K169/'Data (Layer 1)'!$AF$181*100</f>
        <v>0</v>
      </c>
      <c r="L169" s="585">
        <f>'Data (Layer 1)'!L169/'Data (Layer 1)'!$AF$181*100</f>
        <v>0</v>
      </c>
      <c r="M169" s="586">
        <f>'Data (Layer 1)'!M169/'Data (Layer 1)'!$AF$181*100</f>
        <v>0</v>
      </c>
      <c r="N169" s="430">
        <f>'Data (Layer 1)'!N169/'Data (Layer 1)'!$AF$181*100</f>
        <v>10.874180397166851</v>
      </c>
      <c r="O169" s="430">
        <f>'Data (Layer 1)'!O169/'Data (Layer 1)'!$AF$181*100</f>
        <v>11.57795855486877</v>
      </c>
      <c r="P169" s="431">
        <f>'Data (Layer 1)'!P169/'Data (Layer 1)'!$AF$181*100</f>
        <v>22.452138952035622</v>
      </c>
      <c r="Q169" s="587">
        <f>'Data (Layer 1)'!Q169/'Data (Layer 1)'!$AF$181*100</f>
        <v>0</v>
      </c>
      <c r="R169" s="588">
        <f>'Data (Layer 1)'!R169/'Data (Layer 1)'!$AF$181*100</f>
        <v>0</v>
      </c>
      <c r="S169" s="588">
        <f>'Data (Layer 1)'!S169/'Data (Layer 1)'!$AF$181*100</f>
        <v>0</v>
      </c>
      <c r="T169" s="589">
        <f>'Data (Layer 1)'!T169/'Data (Layer 1)'!$AF$181*100</f>
        <v>0</v>
      </c>
      <c r="U169" s="430">
        <f>'Data (Layer 1)'!U169/'Data (Layer 1)'!$AF$181*100</f>
        <v>0</v>
      </c>
      <c r="V169" s="588">
        <f>'Data (Layer 1)'!V169/'Data (Layer 1)'!$AF$181*100</f>
        <v>0</v>
      </c>
      <c r="W169" s="585">
        <f>'Data (Layer 1)'!W169/'Data (Layer 1)'!$AF$181*100</f>
        <v>0</v>
      </c>
      <c r="X169" s="585">
        <f>'Data (Layer 1)'!X169/'Data (Layer 1)'!$AF$181*100</f>
        <v>0</v>
      </c>
      <c r="Y169" s="585">
        <f>'Data (Layer 1)'!Y169/'Data (Layer 1)'!$AF$181*100</f>
        <v>0</v>
      </c>
      <c r="Z169" s="585">
        <f>'Data (Layer 1)'!Z169/'Data (Layer 1)'!$AF$181*100</f>
        <v>0</v>
      </c>
      <c r="AA169" s="585">
        <f>'Data (Layer 1)'!AA169/'Data (Layer 1)'!$AF$181*100</f>
        <v>0</v>
      </c>
      <c r="AB169" s="589">
        <f>'Data (Layer 1)'!AB169/'Data (Layer 1)'!$AF$181*100</f>
        <v>0</v>
      </c>
      <c r="AC169" s="430">
        <f>'Data (Layer 1)'!AC169/'Data (Layer 1)'!$AF$181*100</f>
        <v>0</v>
      </c>
      <c r="AD169" s="430">
        <f>'Data (Layer 1)'!AD169/'Data (Layer 1)'!$AF$181*100</f>
        <v>2.5175193041125747E-2</v>
      </c>
      <c r="AE169" s="467">
        <f>'Data (Layer 1)'!AE169/'Data (Layer 1)'!$AF$181*100</f>
        <v>2.5175193041125747E-2</v>
      </c>
      <c r="AF169" s="432">
        <f>'Data (Layer 1)'!AF169/'Data (Layer 1)'!$AF$181*100</f>
        <v>22.477314145076747</v>
      </c>
      <c r="AH169" s="48"/>
      <c r="AI169" s="48"/>
      <c r="AJ169" s="48"/>
      <c r="AK169" s="48"/>
      <c r="AL169" s="48"/>
      <c r="AM169" s="48"/>
    </row>
    <row r="170" spans="1:39" s="34" customFormat="1" ht="11.25" x14ac:dyDescent="0.2">
      <c r="A170" s="269" t="s">
        <v>152</v>
      </c>
      <c r="B170" s="298"/>
      <c r="C170" s="270" t="s">
        <v>220</v>
      </c>
      <c r="D170" s="582">
        <f>'Data (Layer 1)'!D170/'Data (Layer 1)'!$AF$181*100</f>
        <v>0</v>
      </c>
      <c r="E170" s="430">
        <f>'Data (Layer 1)'!E170/'Data (Layer 1)'!$AF$181*100</f>
        <v>0</v>
      </c>
      <c r="F170" s="430">
        <f>'Data (Layer 1)'!F170/'Data (Layer 1)'!$AF$181*100</f>
        <v>0</v>
      </c>
      <c r="G170" s="583">
        <f>'Data (Layer 1)'!G170/'Data (Layer 1)'!$AF$181*100</f>
        <v>0</v>
      </c>
      <c r="H170" s="584">
        <f>'Data (Layer 1)'!H170/'Data (Layer 1)'!$AF$181*100</f>
        <v>0</v>
      </c>
      <c r="I170" s="585">
        <f>'Data (Layer 1)'!I170/'Data (Layer 1)'!$AF$181*100</f>
        <v>0.22432224247092644</v>
      </c>
      <c r="J170" s="585">
        <f>'Data (Layer 1)'!J170/'Data (Layer 1)'!$AF$181*100</f>
        <v>0</v>
      </c>
      <c r="K170" s="585">
        <f>'Data (Layer 1)'!K170/'Data (Layer 1)'!$AF$181*100</f>
        <v>0</v>
      </c>
      <c r="L170" s="585">
        <f>'Data (Layer 1)'!L170/'Data (Layer 1)'!$AF$181*100</f>
        <v>0</v>
      </c>
      <c r="M170" s="586">
        <f>'Data (Layer 1)'!M170/'Data (Layer 1)'!$AF$181*100</f>
        <v>0</v>
      </c>
      <c r="N170" s="430">
        <f>'Data (Layer 1)'!N170/'Data (Layer 1)'!$AF$181*100</f>
        <v>0.22432224247092644</v>
      </c>
      <c r="O170" s="430">
        <f>'Data (Layer 1)'!O170/'Data (Layer 1)'!$AF$181*100</f>
        <v>1.3808781257632403</v>
      </c>
      <c r="P170" s="431">
        <f>'Data (Layer 1)'!P170/'Data (Layer 1)'!$AF$181*100</f>
        <v>1.6052003682341669</v>
      </c>
      <c r="Q170" s="587">
        <f>'Data (Layer 1)'!Q170/'Data (Layer 1)'!$AF$181*100</f>
        <v>0</v>
      </c>
      <c r="R170" s="588">
        <f>'Data (Layer 1)'!R170/'Data (Layer 1)'!$AF$181*100</f>
        <v>0</v>
      </c>
      <c r="S170" s="588">
        <f>'Data (Layer 1)'!S170/'Data (Layer 1)'!$AF$181*100</f>
        <v>0</v>
      </c>
      <c r="T170" s="589">
        <f>'Data (Layer 1)'!T170/'Data (Layer 1)'!$AF$181*100</f>
        <v>0</v>
      </c>
      <c r="U170" s="430">
        <f>'Data (Layer 1)'!U170/'Data (Layer 1)'!$AF$181*100</f>
        <v>0</v>
      </c>
      <c r="V170" s="588">
        <f>'Data (Layer 1)'!V170/'Data (Layer 1)'!$AF$181*100</f>
        <v>0</v>
      </c>
      <c r="W170" s="585">
        <f>'Data (Layer 1)'!W170/'Data (Layer 1)'!$AF$181*100</f>
        <v>0</v>
      </c>
      <c r="X170" s="585">
        <f>'Data (Layer 1)'!X170/'Data (Layer 1)'!$AF$181*100</f>
        <v>0</v>
      </c>
      <c r="Y170" s="585">
        <f>'Data (Layer 1)'!Y170/'Data (Layer 1)'!$AF$181*100</f>
        <v>0</v>
      </c>
      <c r="Z170" s="585">
        <f>'Data (Layer 1)'!Z170/'Data (Layer 1)'!$AF$181*100</f>
        <v>0</v>
      </c>
      <c r="AA170" s="585">
        <f>'Data (Layer 1)'!AA170/'Data (Layer 1)'!$AF$181*100</f>
        <v>0</v>
      </c>
      <c r="AB170" s="589">
        <f>'Data (Layer 1)'!AB170/'Data (Layer 1)'!$AF$181*100</f>
        <v>0</v>
      </c>
      <c r="AC170" s="430">
        <f>'Data (Layer 1)'!AC170/'Data (Layer 1)'!$AF$181*100</f>
        <v>0</v>
      </c>
      <c r="AD170" s="430">
        <f>'Data (Layer 1)'!AD170/'Data (Layer 1)'!$AF$181*100</f>
        <v>3.7574914986754845E-3</v>
      </c>
      <c r="AE170" s="467">
        <f>'Data (Layer 1)'!AE170/'Data (Layer 1)'!$AF$181*100</f>
        <v>3.7574914986754845E-3</v>
      </c>
      <c r="AF170" s="432">
        <f>'Data (Layer 1)'!AF170/'Data (Layer 1)'!$AF$181*100</f>
        <v>1.6089578597328422</v>
      </c>
      <c r="AH170" s="48"/>
      <c r="AI170" s="48"/>
      <c r="AJ170" s="48"/>
      <c r="AK170" s="48"/>
      <c r="AL170" s="48"/>
      <c r="AM170" s="48"/>
    </row>
    <row r="171" spans="1:39" s="34" customFormat="1" ht="11.25" x14ac:dyDescent="0.2">
      <c r="A171" s="269" t="s">
        <v>153</v>
      </c>
      <c r="B171" s="298"/>
      <c r="C171" s="270" t="s">
        <v>220</v>
      </c>
      <c r="D171" s="582">
        <f>'Data (Layer 1)'!D171/'Data (Layer 1)'!$AF$181*100</f>
        <v>0</v>
      </c>
      <c r="E171" s="430">
        <f>'Data (Layer 1)'!E171/'Data (Layer 1)'!$AF$181*100</f>
        <v>0</v>
      </c>
      <c r="F171" s="430">
        <f>'Data (Layer 1)'!F171/'Data (Layer 1)'!$AF$181*100</f>
        <v>0</v>
      </c>
      <c r="G171" s="583">
        <f>'Data (Layer 1)'!G171/'Data (Layer 1)'!$AF$181*100</f>
        <v>0</v>
      </c>
      <c r="H171" s="584">
        <f>'Data (Layer 1)'!H171/'Data (Layer 1)'!$AF$181*100</f>
        <v>0</v>
      </c>
      <c r="I171" s="585">
        <f>'Data (Layer 1)'!I171/'Data (Layer 1)'!$AF$181*100</f>
        <v>3.6391305164672065</v>
      </c>
      <c r="J171" s="585">
        <f>'Data (Layer 1)'!J171/'Data (Layer 1)'!$AF$181*100</f>
        <v>0</v>
      </c>
      <c r="K171" s="585">
        <f>'Data (Layer 1)'!K171/'Data (Layer 1)'!$AF$181*100</f>
        <v>0</v>
      </c>
      <c r="L171" s="585">
        <f>'Data (Layer 1)'!L171/'Data (Layer 1)'!$AF$181*100</f>
        <v>0</v>
      </c>
      <c r="M171" s="586">
        <f>'Data (Layer 1)'!M171/'Data (Layer 1)'!$AF$181*100</f>
        <v>0</v>
      </c>
      <c r="N171" s="430">
        <f>'Data (Layer 1)'!N171/'Data (Layer 1)'!$AF$181*100</f>
        <v>3.6391305164672065</v>
      </c>
      <c r="O171" s="430">
        <f>'Data (Layer 1)'!O171/'Data (Layer 1)'!$AF$181*100</f>
        <v>5.9744114828940202E-2</v>
      </c>
      <c r="P171" s="431">
        <f>'Data (Layer 1)'!P171/'Data (Layer 1)'!$AF$181*100</f>
        <v>3.6988746312961465</v>
      </c>
      <c r="Q171" s="587">
        <f>'Data (Layer 1)'!Q171/'Data (Layer 1)'!$AF$181*100</f>
        <v>0</v>
      </c>
      <c r="R171" s="588">
        <f>'Data (Layer 1)'!R171/'Data (Layer 1)'!$AF$181*100</f>
        <v>0</v>
      </c>
      <c r="S171" s="588">
        <f>'Data (Layer 1)'!S171/'Data (Layer 1)'!$AF$181*100</f>
        <v>0</v>
      </c>
      <c r="T171" s="589">
        <f>'Data (Layer 1)'!T171/'Data (Layer 1)'!$AF$181*100</f>
        <v>0</v>
      </c>
      <c r="U171" s="430">
        <f>'Data (Layer 1)'!U171/'Data (Layer 1)'!$AF$181*100</f>
        <v>0</v>
      </c>
      <c r="V171" s="588">
        <f>'Data (Layer 1)'!V171/'Data (Layer 1)'!$AF$181*100</f>
        <v>0</v>
      </c>
      <c r="W171" s="585">
        <f>'Data (Layer 1)'!W171/'Data (Layer 1)'!$AF$181*100</f>
        <v>0</v>
      </c>
      <c r="X171" s="585">
        <f>'Data (Layer 1)'!X171/'Data (Layer 1)'!$AF$181*100</f>
        <v>0</v>
      </c>
      <c r="Y171" s="585">
        <f>'Data (Layer 1)'!Y171/'Data (Layer 1)'!$AF$181*100</f>
        <v>0</v>
      </c>
      <c r="Z171" s="585">
        <f>'Data (Layer 1)'!Z171/'Data (Layer 1)'!$AF$181*100</f>
        <v>0</v>
      </c>
      <c r="AA171" s="585">
        <f>'Data (Layer 1)'!AA171/'Data (Layer 1)'!$AF$181*100</f>
        <v>0</v>
      </c>
      <c r="AB171" s="589">
        <f>'Data (Layer 1)'!AB171/'Data (Layer 1)'!$AF$181*100</f>
        <v>0</v>
      </c>
      <c r="AC171" s="430">
        <f>'Data (Layer 1)'!AC171/'Data (Layer 1)'!$AF$181*100</f>
        <v>0</v>
      </c>
      <c r="AD171" s="430">
        <f>'Data (Layer 1)'!AD171/'Data (Layer 1)'!$AF$181*100</f>
        <v>-3.3817423488079362E-3</v>
      </c>
      <c r="AE171" s="467">
        <f>'Data (Layer 1)'!AE171/'Data (Layer 1)'!$AF$181*100</f>
        <v>-3.3817423488079362E-3</v>
      </c>
      <c r="AF171" s="432">
        <f>'Data (Layer 1)'!AF171/'Data (Layer 1)'!$AF$181*100</f>
        <v>3.6954928889473391</v>
      </c>
      <c r="AH171" s="48"/>
      <c r="AI171" s="48"/>
      <c r="AJ171" s="48"/>
      <c r="AK171" s="48"/>
      <c r="AL171" s="48"/>
      <c r="AM171" s="48"/>
    </row>
    <row r="172" spans="1:39" s="34" customFormat="1" ht="11.25" x14ac:dyDescent="0.2">
      <c r="A172" s="269" t="s">
        <v>154</v>
      </c>
      <c r="B172" s="298"/>
      <c r="C172" s="270" t="s">
        <v>220</v>
      </c>
      <c r="D172" s="582">
        <f>'Data (Layer 1)'!D172/'Data (Layer 1)'!$AF$181*100</f>
        <v>0</v>
      </c>
      <c r="E172" s="430">
        <f>'Data (Layer 1)'!E172/'Data (Layer 1)'!$AF$181*100</f>
        <v>0</v>
      </c>
      <c r="F172" s="430">
        <f>'Data (Layer 1)'!F172/'Data (Layer 1)'!$AF$181*100</f>
        <v>0</v>
      </c>
      <c r="G172" s="583">
        <f>'Data (Layer 1)'!G172/'Data (Layer 1)'!$AF$181*100</f>
        <v>0</v>
      </c>
      <c r="H172" s="584">
        <f>'Data (Layer 1)'!H172/'Data (Layer 1)'!$AF$181*100</f>
        <v>0</v>
      </c>
      <c r="I172" s="585">
        <f>'Data (Layer 1)'!I172/'Data (Layer 1)'!$AF$181*100</f>
        <v>3.3629548913145584</v>
      </c>
      <c r="J172" s="585">
        <f>'Data (Layer 1)'!J172/'Data (Layer 1)'!$AF$181*100</f>
        <v>0</v>
      </c>
      <c r="K172" s="585">
        <f>'Data (Layer 1)'!K172/'Data (Layer 1)'!$AF$181*100</f>
        <v>0</v>
      </c>
      <c r="L172" s="585">
        <f>'Data (Layer 1)'!L172/'Data (Layer 1)'!$AF$181*100</f>
        <v>0</v>
      </c>
      <c r="M172" s="586">
        <f>'Data (Layer 1)'!M172/'Data (Layer 1)'!$AF$181*100</f>
        <v>0</v>
      </c>
      <c r="N172" s="430">
        <f>'Data (Layer 1)'!N172/'Data (Layer 1)'!$AF$181*100</f>
        <v>3.3629548913145584</v>
      </c>
      <c r="O172" s="430">
        <f>'Data (Layer 1)'!O172/'Data (Layer 1)'!$AF$181*100</f>
        <v>3.4009055554511809</v>
      </c>
      <c r="P172" s="431">
        <f>'Data (Layer 1)'!P172/'Data (Layer 1)'!$AF$181*100</f>
        <v>6.7638604467657393</v>
      </c>
      <c r="Q172" s="587">
        <f>'Data (Layer 1)'!Q172/'Data (Layer 1)'!$AF$181*100</f>
        <v>0</v>
      </c>
      <c r="R172" s="588">
        <f>'Data (Layer 1)'!R172/'Data (Layer 1)'!$AF$181*100</f>
        <v>0</v>
      </c>
      <c r="S172" s="588">
        <f>'Data (Layer 1)'!S172/'Data (Layer 1)'!$AF$181*100</f>
        <v>0</v>
      </c>
      <c r="T172" s="589">
        <f>'Data (Layer 1)'!T172/'Data (Layer 1)'!$AF$181*100</f>
        <v>0</v>
      </c>
      <c r="U172" s="430">
        <f>'Data (Layer 1)'!U172/'Data (Layer 1)'!$AF$181*100</f>
        <v>0</v>
      </c>
      <c r="V172" s="588">
        <f>'Data (Layer 1)'!V172/'Data (Layer 1)'!$AF$181*100</f>
        <v>0</v>
      </c>
      <c r="W172" s="585">
        <f>'Data (Layer 1)'!W172/'Data (Layer 1)'!$AF$181*100</f>
        <v>0</v>
      </c>
      <c r="X172" s="585">
        <f>'Data (Layer 1)'!X172/'Data (Layer 1)'!$AF$181*100</f>
        <v>0</v>
      </c>
      <c r="Y172" s="585">
        <f>'Data (Layer 1)'!Y172/'Data (Layer 1)'!$AF$181*100</f>
        <v>0</v>
      </c>
      <c r="Z172" s="585">
        <f>'Data (Layer 1)'!Z172/'Data (Layer 1)'!$AF$181*100</f>
        <v>0</v>
      </c>
      <c r="AA172" s="585">
        <f>'Data (Layer 1)'!AA172/'Data (Layer 1)'!$AF$181*100</f>
        <v>0</v>
      </c>
      <c r="AB172" s="589">
        <f>'Data (Layer 1)'!AB172/'Data (Layer 1)'!$AF$181*100</f>
        <v>0</v>
      </c>
      <c r="AC172" s="430">
        <f>'Data (Layer 1)'!AC172/'Data (Layer 1)'!$AF$181*100</f>
        <v>0</v>
      </c>
      <c r="AD172" s="430">
        <f>'Data (Layer 1)'!AD172/'Data (Layer 1)'!$AF$181*100</f>
        <v>7.1392338474834203E-3</v>
      </c>
      <c r="AE172" s="467">
        <f>'Data (Layer 1)'!AE172/'Data (Layer 1)'!$AF$181*100</f>
        <v>7.1392338474834203E-3</v>
      </c>
      <c r="AF172" s="432">
        <f>'Data (Layer 1)'!AF172/'Data (Layer 1)'!$AF$181*100</f>
        <v>6.7709996806132224</v>
      </c>
      <c r="AH172" s="48"/>
      <c r="AI172" s="48"/>
      <c r="AJ172" s="48"/>
      <c r="AK172" s="48"/>
      <c r="AL172" s="48"/>
      <c r="AM172" s="48"/>
    </row>
    <row r="173" spans="1:39" s="34" customFormat="1" ht="11.25" x14ac:dyDescent="0.2">
      <c r="A173" s="269" t="s">
        <v>155</v>
      </c>
      <c r="B173" s="298"/>
      <c r="C173" s="270" t="s">
        <v>220</v>
      </c>
      <c r="D173" s="582">
        <f>'Data (Layer 1)'!D173/'Data (Layer 1)'!$AF$181*100</f>
        <v>0</v>
      </c>
      <c r="E173" s="430">
        <f>'Data (Layer 1)'!E173/'Data (Layer 1)'!$AF$181*100</f>
        <v>0</v>
      </c>
      <c r="F173" s="430">
        <f>'Data (Layer 1)'!F173/'Data (Layer 1)'!$AF$181*100</f>
        <v>0</v>
      </c>
      <c r="G173" s="583">
        <f>'Data (Layer 1)'!G173/'Data (Layer 1)'!$AF$181*100</f>
        <v>0</v>
      </c>
      <c r="H173" s="584">
        <f>'Data (Layer 1)'!H173/'Data (Layer 1)'!$AF$181*100</f>
        <v>0</v>
      </c>
      <c r="I173" s="585">
        <f>'Data (Layer 1)'!I173/'Data (Layer 1)'!$AF$181*100</f>
        <v>0.27016363875476729</v>
      </c>
      <c r="J173" s="585">
        <f>'Data (Layer 1)'!J173/'Data (Layer 1)'!$AF$181*100</f>
        <v>0</v>
      </c>
      <c r="K173" s="585">
        <f>'Data (Layer 1)'!K173/'Data (Layer 1)'!$AF$181*100</f>
        <v>0</v>
      </c>
      <c r="L173" s="585">
        <f>'Data (Layer 1)'!L173/'Data (Layer 1)'!$AF$181*100</f>
        <v>0</v>
      </c>
      <c r="M173" s="586">
        <f>'Data (Layer 1)'!M173/'Data (Layer 1)'!$AF$181*100</f>
        <v>0</v>
      </c>
      <c r="N173" s="430">
        <f>'Data (Layer 1)'!N173/'Data (Layer 1)'!$AF$181*100</f>
        <v>0.27016363875476729</v>
      </c>
      <c r="O173" s="430">
        <f>'Data (Layer 1)'!O173/'Data (Layer 1)'!$AF$181*100</f>
        <v>2.0666203242715162E-2</v>
      </c>
      <c r="P173" s="431">
        <f>'Data (Layer 1)'!P173/'Data (Layer 1)'!$AF$181*100</f>
        <v>0.29082984199748252</v>
      </c>
      <c r="Q173" s="587">
        <f>'Data (Layer 1)'!Q173/'Data (Layer 1)'!$AF$181*100</f>
        <v>0</v>
      </c>
      <c r="R173" s="588">
        <f>'Data (Layer 1)'!R173/'Data (Layer 1)'!$AF$181*100</f>
        <v>0</v>
      </c>
      <c r="S173" s="588">
        <f>'Data (Layer 1)'!S173/'Data (Layer 1)'!$AF$181*100</f>
        <v>0</v>
      </c>
      <c r="T173" s="589">
        <f>'Data (Layer 1)'!T173/'Data (Layer 1)'!$AF$181*100</f>
        <v>0</v>
      </c>
      <c r="U173" s="430">
        <f>'Data (Layer 1)'!U173/'Data (Layer 1)'!$AF$181*100</f>
        <v>0</v>
      </c>
      <c r="V173" s="588">
        <f>'Data (Layer 1)'!V173/'Data (Layer 1)'!$AF$181*100</f>
        <v>0</v>
      </c>
      <c r="W173" s="585">
        <f>'Data (Layer 1)'!W173/'Data (Layer 1)'!$AF$181*100</f>
        <v>0</v>
      </c>
      <c r="X173" s="585">
        <f>'Data (Layer 1)'!X173/'Data (Layer 1)'!$AF$181*100</f>
        <v>0</v>
      </c>
      <c r="Y173" s="585">
        <f>'Data (Layer 1)'!Y173/'Data (Layer 1)'!$AF$181*100</f>
        <v>0</v>
      </c>
      <c r="Z173" s="585">
        <f>'Data (Layer 1)'!Z173/'Data (Layer 1)'!$AF$181*100</f>
        <v>0</v>
      </c>
      <c r="AA173" s="585">
        <f>'Data (Layer 1)'!AA173/'Data (Layer 1)'!$AF$181*100</f>
        <v>0</v>
      </c>
      <c r="AB173" s="589">
        <f>'Data (Layer 1)'!AB173/'Data (Layer 1)'!$AF$181*100</f>
        <v>0</v>
      </c>
      <c r="AC173" s="430">
        <f>'Data (Layer 1)'!AC173/'Data (Layer 1)'!$AF$181*100</f>
        <v>0</v>
      </c>
      <c r="AD173" s="430">
        <f>'Data (Layer 1)'!AD173/'Data (Layer 1)'!$AF$181*100</f>
        <v>0</v>
      </c>
      <c r="AE173" s="467">
        <f>'Data (Layer 1)'!AE173/'Data (Layer 1)'!$AF$181*100</f>
        <v>0</v>
      </c>
      <c r="AF173" s="432">
        <f>'Data (Layer 1)'!AF173/'Data (Layer 1)'!$AF$181*100</f>
        <v>0.29082984199748252</v>
      </c>
      <c r="AH173" s="48"/>
      <c r="AI173" s="48"/>
      <c r="AJ173" s="48"/>
      <c r="AK173" s="48"/>
      <c r="AL173" s="48"/>
      <c r="AM173" s="48"/>
    </row>
    <row r="174" spans="1:39" x14ac:dyDescent="0.2">
      <c r="A174" s="96"/>
      <c r="B174" s="104"/>
      <c r="C174" s="105"/>
      <c r="D174" s="415"/>
      <c r="E174" s="416"/>
      <c r="F174" s="416"/>
      <c r="G174" s="417"/>
      <c r="H174" s="418"/>
      <c r="I174" s="419"/>
      <c r="J174" s="419"/>
      <c r="K174" s="419"/>
      <c r="L174" s="535"/>
      <c r="M174" s="420"/>
      <c r="N174" s="416"/>
      <c r="O174" s="416"/>
      <c r="P174" s="403"/>
      <c r="Q174" s="421"/>
      <c r="R174" s="422"/>
      <c r="S174" s="422"/>
      <c r="T174" s="423"/>
      <c r="U174" s="416"/>
      <c r="V174" s="422"/>
      <c r="W174" s="419"/>
      <c r="X174" s="419"/>
      <c r="Y174" s="419"/>
      <c r="Z174" s="419"/>
      <c r="AA174" s="419"/>
      <c r="AB174" s="423"/>
      <c r="AC174" s="416"/>
      <c r="AD174" s="416"/>
      <c r="AE174" s="424"/>
      <c r="AF174" s="404"/>
      <c r="AH174" s="43"/>
      <c r="AI174" s="43"/>
      <c r="AJ174" s="43"/>
      <c r="AK174" s="43"/>
      <c r="AL174" s="43"/>
      <c r="AM174" s="43"/>
    </row>
    <row r="175" spans="1:39" x14ac:dyDescent="0.2">
      <c r="A175" s="54" t="s">
        <v>157</v>
      </c>
      <c r="B175" s="3"/>
      <c r="C175" s="4" t="s">
        <v>220</v>
      </c>
      <c r="D175" s="405">
        <f>'Data (Layer 1)'!D175/'Data (Layer 1)'!$AF$181*100</f>
        <v>0</v>
      </c>
      <c r="E175" s="406">
        <f>'Data (Layer 1)'!E175/'Data (Layer 1)'!$AF$181*100</f>
        <v>0</v>
      </c>
      <c r="F175" s="406">
        <f>'Data (Layer 1)'!F175/'Data (Layer 1)'!$AF$181*100</f>
        <v>0</v>
      </c>
      <c r="G175" s="407">
        <f>'Data (Layer 1)'!G175/'Data (Layer 1)'!$AF$181*100</f>
        <v>0</v>
      </c>
      <c r="H175" s="408">
        <f>'Data (Layer 1)'!H175/'Data (Layer 1)'!$AF$181*100</f>
        <v>0</v>
      </c>
      <c r="I175" s="409">
        <f>'Data (Layer 1)'!I175/'Data (Layer 1)'!$AF$181*100</f>
        <v>1.2358389539143668</v>
      </c>
      <c r="J175" s="409">
        <f>'Data (Layer 1)'!J175/'Data (Layer 1)'!$AF$181*100</f>
        <v>0</v>
      </c>
      <c r="K175" s="409">
        <f>'Data (Layer 1)'!K175/'Data (Layer 1)'!$AF$181*100</f>
        <v>0</v>
      </c>
      <c r="L175" s="409">
        <f>'Data (Layer 1)'!L175/'Data (Layer 1)'!$AF$181*100</f>
        <v>0</v>
      </c>
      <c r="M175" s="410">
        <f>'Data (Layer 1)'!M175/'Data (Layer 1)'!$AF$181*100</f>
        <v>0</v>
      </c>
      <c r="N175" s="406">
        <f>'Data (Layer 1)'!N175/'Data (Layer 1)'!$AF$181*100</f>
        <v>1.2358389539143668</v>
      </c>
      <c r="O175" s="406">
        <f>'Data (Layer 1)'!O175/'Data (Layer 1)'!$AF$181*100</f>
        <v>3.2836718206925055</v>
      </c>
      <c r="P175" s="429">
        <f>'Data (Layer 1)'!P175/'Data (Layer 1)'!$AF$181*100</f>
        <v>4.5195107746068723</v>
      </c>
      <c r="Q175" s="411">
        <f>'Data (Layer 1)'!Q175/'Data (Layer 1)'!$AF$181*100</f>
        <v>0</v>
      </c>
      <c r="R175" s="412">
        <f>'Data (Layer 1)'!R175/'Data (Layer 1)'!$AF$181*100</f>
        <v>0</v>
      </c>
      <c r="S175" s="412">
        <f>'Data (Layer 1)'!S175/'Data (Layer 1)'!$AF$181*100</f>
        <v>0</v>
      </c>
      <c r="T175" s="413">
        <f>'Data (Layer 1)'!T175/'Data (Layer 1)'!$AF$181*100</f>
        <v>0</v>
      </c>
      <c r="U175" s="406">
        <f>'Data (Layer 1)'!U175/'Data (Layer 1)'!$AF$181*100</f>
        <v>0</v>
      </c>
      <c r="V175" s="412">
        <f>'Data (Layer 1)'!V175/'Data (Layer 1)'!$AF$181*100</f>
        <v>0</v>
      </c>
      <c r="W175" s="409">
        <f>'Data (Layer 1)'!W175/'Data (Layer 1)'!$AF$181*100</f>
        <v>0</v>
      </c>
      <c r="X175" s="409">
        <f>'Data (Layer 1)'!X175/'Data (Layer 1)'!$AF$181*100</f>
        <v>0</v>
      </c>
      <c r="Y175" s="409">
        <f>'Data (Layer 1)'!Y175/'Data (Layer 1)'!$AF$181*100</f>
        <v>0</v>
      </c>
      <c r="Z175" s="409">
        <f>'Data (Layer 1)'!Z175/'Data (Layer 1)'!$AF$181*100</f>
        <v>0</v>
      </c>
      <c r="AA175" s="409">
        <f>'Data (Layer 1)'!AA175/'Data (Layer 1)'!$AF$181*100</f>
        <v>0</v>
      </c>
      <c r="AB175" s="413">
        <f>'Data (Layer 1)'!AB175/'Data (Layer 1)'!$AF$181*100</f>
        <v>0</v>
      </c>
      <c r="AC175" s="406">
        <f>'Data (Layer 1)'!AC175/'Data (Layer 1)'!$AF$181*100</f>
        <v>0</v>
      </c>
      <c r="AD175" s="406">
        <f>'Data (Layer 1)'!AD175/'Data (Layer 1)'!$AF$181*100</f>
        <v>8.6422304469536138E-3</v>
      </c>
      <c r="AE175" s="414">
        <f>'Data (Layer 1)'!AE175/'Data (Layer 1)'!$AF$181*100</f>
        <v>8.6422304469536138E-3</v>
      </c>
      <c r="AF175" s="402">
        <f>'Data (Layer 1)'!AF175/'Data (Layer 1)'!$AF$181*100</f>
        <v>4.5281530050538263</v>
      </c>
      <c r="AH175" s="43"/>
      <c r="AI175" s="43"/>
      <c r="AJ175" s="43"/>
      <c r="AK175" s="43"/>
      <c r="AL175" s="43"/>
      <c r="AM175" s="43"/>
    </row>
    <row r="176" spans="1:39" x14ac:dyDescent="0.2">
      <c r="A176" s="103"/>
      <c r="B176" s="104"/>
      <c r="C176" s="170"/>
      <c r="D176" s="415"/>
      <c r="E176" s="416"/>
      <c r="F176" s="416"/>
      <c r="G176" s="417"/>
      <c r="H176" s="418"/>
      <c r="I176" s="419"/>
      <c r="J176" s="419"/>
      <c r="K176" s="419"/>
      <c r="L176" s="419"/>
      <c r="M176" s="420"/>
      <c r="N176" s="416"/>
      <c r="O176" s="416"/>
      <c r="P176" s="403"/>
      <c r="Q176" s="421"/>
      <c r="R176" s="422"/>
      <c r="S176" s="422"/>
      <c r="T176" s="423"/>
      <c r="U176" s="416"/>
      <c r="V176" s="422"/>
      <c r="W176" s="419"/>
      <c r="X176" s="419"/>
      <c r="Y176" s="419"/>
      <c r="Z176" s="419"/>
      <c r="AA176" s="419"/>
      <c r="AB176" s="423"/>
      <c r="AC176" s="416"/>
      <c r="AD176" s="416"/>
      <c r="AE176" s="424"/>
      <c r="AF176" s="404"/>
      <c r="AH176" s="43"/>
      <c r="AI176" s="43"/>
      <c r="AJ176" s="43"/>
      <c r="AK176" s="43"/>
      <c r="AL176" s="43"/>
      <c r="AM176" s="43"/>
    </row>
    <row r="177" spans="1:39" x14ac:dyDescent="0.2">
      <c r="A177" s="54" t="s">
        <v>158</v>
      </c>
      <c r="B177" s="3"/>
      <c r="C177" s="4" t="s">
        <v>220</v>
      </c>
      <c r="D177" s="405">
        <f>'Data (Layer 1)'!D177/'Data (Layer 1)'!$AF$181*100</f>
        <v>0</v>
      </c>
      <c r="E177" s="406">
        <f>'Data (Layer 1)'!E177/'Data (Layer 1)'!$AF$181*100</f>
        <v>0</v>
      </c>
      <c r="F177" s="406">
        <f>'Data (Layer 1)'!F177/'Data (Layer 1)'!$AF$181*100</f>
        <v>0</v>
      </c>
      <c r="G177" s="407">
        <f>'Data (Layer 1)'!G177/'Data (Layer 1)'!$AF$181*100</f>
        <v>0</v>
      </c>
      <c r="H177" s="408">
        <f>'Data (Layer 1)'!H177/'Data (Layer 1)'!$AF$181*100</f>
        <v>0</v>
      </c>
      <c r="I177" s="409">
        <f>'Data (Layer 1)'!I177/'Data (Layer 1)'!$AF$181*100</f>
        <v>0</v>
      </c>
      <c r="J177" s="409">
        <f>'Data (Layer 1)'!J177/'Data (Layer 1)'!$AF$181*100</f>
        <v>0</v>
      </c>
      <c r="K177" s="409">
        <f>'Data (Layer 1)'!K177/'Data (Layer 1)'!$AF$181*100</f>
        <v>0</v>
      </c>
      <c r="L177" s="409">
        <f>'Data (Layer 1)'!L177/'Data (Layer 1)'!$AF$181*100</f>
        <v>0.33328949593251544</v>
      </c>
      <c r="M177" s="410">
        <f>'Data (Layer 1)'!M177/'Data (Layer 1)'!$AF$181*100</f>
        <v>0</v>
      </c>
      <c r="N177" s="406">
        <f>'Data (Layer 1)'!N177/'Data (Layer 1)'!$AF$181*100</f>
        <v>0.33328949593251544</v>
      </c>
      <c r="O177" s="406">
        <f>'Data (Layer 1)'!O177/'Data (Layer 1)'!$AF$181*100</f>
        <v>14.337084562346178</v>
      </c>
      <c r="P177" s="429">
        <f>'Data (Layer 1)'!P177/'Data (Layer 1)'!$AF$181*100</f>
        <v>14.670374058278693</v>
      </c>
      <c r="Q177" s="411">
        <f>'Data (Layer 1)'!Q177/'Data (Layer 1)'!$AF$181*100</f>
        <v>0</v>
      </c>
      <c r="R177" s="412">
        <f>'Data (Layer 1)'!R177/'Data (Layer 1)'!$AF$181*100</f>
        <v>0</v>
      </c>
      <c r="S177" s="412">
        <f>'Data (Layer 1)'!S177/'Data (Layer 1)'!$AF$181*100</f>
        <v>0</v>
      </c>
      <c r="T177" s="413">
        <f>'Data (Layer 1)'!T177/'Data (Layer 1)'!$AF$181*100</f>
        <v>0</v>
      </c>
      <c r="U177" s="406">
        <f>'Data (Layer 1)'!U177/'Data (Layer 1)'!$AF$181*100</f>
        <v>0</v>
      </c>
      <c r="V177" s="412">
        <f>'Data (Layer 1)'!V177/'Data (Layer 1)'!$AF$181*100</f>
        <v>0</v>
      </c>
      <c r="W177" s="409">
        <f>'Data (Layer 1)'!W177/'Data (Layer 1)'!$AF$181*100</f>
        <v>0</v>
      </c>
      <c r="X177" s="409">
        <f>'Data (Layer 1)'!X177/'Data (Layer 1)'!$AF$181*100</f>
        <v>0</v>
      </c>
      <c r="Y177" s="409">
        <f>'Data (Layer 1)'!Y177/'Data (Layer 1)'!$AF$181*100</f>
        <v>0</v>
      </c>
      <c r="Z177" s="409">
        <f>'Data (Layer 1)'!Z177/'Data (Layer 1)'!$AF$181*100</f>
        <v>0</v>
      </c>
      <c r="AA177" s="409">
        <f>'Data (Layer 1)'!AA177/'Data (Layer 1)'!$AF$181*100</f>
        <v>0</v>
      </c>
      <c r="AB177" s="413">
        <f>'Data (Layer 1)'!AB177/'Data (Layer 1)'!$AF$181*100</f>
        <v>0</v>
      </c>
      <c r="AC177" s="406">
        <f>'Data (Layer 1)'!AC177/'Data (Layer 1)'!$AF$181*100</f>
        <v>0</v>
      </c>
      <c r="AD177" s="406">
        <f>'Data (Layer 1)'!AD177/'Data (Layer 1)'!$AF$181*100</f>
        <v>0</v>
      </c>
      <c r="AE177" s="414">
        <f>'Data (Layer 1)'!AE177/'Data (Layer 1)'!$AF$181*100</f>
        <v>0</v>
      </c>
      <c r="AF177" s="402">
        <f>'Data (Layer 1)'!AF177/'Data (Layer 1)'!$AF$181*100</f>
        <v>14.670374058278693</v>
      </c>
      <c r="AH177" s="43"/>
      <c r="AI177" s="43"/>
      <c r="AJ177" s="43"/>
      <c r="AK177" s="43"/>
      <c r="AL177" s="43"/>
      <c r="AM177" s="43"/>
    </row>
    <row r="178" spans="1:39" x14ac:dyDescent="0.2">
      <c r="A178" s="103"/>
      <c r="B178" s="104"/>
      <c r="C178" s="170"/>
      <c r="D178" s="415"/>
      <c r="E178" s="416"/>
      <c r="F178" s="416"/>
      <c r="G178" s="417"/>
      <c r="H178" s="418"/>
      <c r="I178" s="419"/>
      <c r="J178" s="419"/>
      <c r="K178" s="419"/>
      <c r="L178" s="419"/>
      <c r="M178" s="420"/>
      <c r="N178" s="416"/>
      <c r="O178" s="416"/>
      <c r="P178" s="403"/>
      <c r="Q178" s="421"/>
      <c r="R178" s="422"/>
      <c r="S178" s="422"/>
      <c r="T178" s="423"/>
      <c r="U178" s="416"/>
      <c r="V178" s="422"/>
      <c r="W178" s="419"/>
      <c r="X178" s="419"/>
      <c r="Y178" s="419"/>
      <c r="Z178" s="419"/>
      <c r="AA178" s="419"/>
      <c r="AB178" s="423"/>
      <c r="AC178" s="416"/>
      <c r="AD178" s="416"/>
      <c r="AE178" s="424"/>
      <c r="AF178" s="404"/>
      <c r="AH178" s="43"/>
      <c r="AI178" s="43"/>
      <c r="AJ178" s="43"/>
      <c r="AK178" s="43"/>
      <c r="AL178" s="43"/>
      <c r="AM178" s="43"/>
    </row>
    <row r="179" spans="1:39" x14ac:dyDescent="0.2">
      <c r="A179" s="54" t="s">
        <v>159</v>
      </c>
      <c r="B179" s="3"/>
      <c r="C179" s="4" t="s">
        <v>220</v>
      </c>
      <c r="D179" s="405">
        <f>'Data (Layer 1)'!D179/'Data (Layer 1)'!$AF$181*100</f>
        <v>0</v>
      </c>
      <c r="E179" s="406">
        <f>'Data (Layer 1)'!E179/'Data (Layer 1)'!$AF$181*100</f>
        <v>1.2456084318109231</v>
      </c>
      <c r="F179" s="406">
        <f>'Data (Layer 1)'!F179/'Data (Layer 1)'!$AF$181*100</f>
        <v>0.44300824769383962</v>
      </c>
      <c r="G179" s="407">
        <f>'Data (Layer 1)'!G179/'Data (Layer 1)'!$AF$181*100</f>
        <v>0</v>
      </c>
      <c r="H179" s="408">
        <f>'Data (Layer 1)'!H179/'Data (Layer 1)'!$AF$181*100</f>
        <v>0</v>
      </c>
      <c r="I179" s="409">
        <f>'Data (Layer 1)'!I179/'Data (Layer 1)'!$AF$181*100</f>
        <v>0</v>
      </c>
      <c r="J179" s="409">
        <f>'Data (Layer 1)'!J179/'Data (Layer 1)'!$AF$181*100</f>
        <v>0</v>
      </c>
      <c r="K179" s="409">
        <f>'Data (Layer 1)'!K179/'Data (Layer 1)'!$AF$181*100</f>
        <v>0</v>
      </c>
      <c r="L179" s="409">
        <f>'Data (Layer 1)'!L179/'Data (Layer 1)'!$AF$181*100</f>
        <v>0</v>
      </c>
      <c r="M179" s="410">
        <f>'Data (Layer 1)'!M179/'Data (Layer 1)'!$AF$181*100</f>
        <v>0</v>
      </c>
      <c r="N179" s="406">
        <f>'Data (Layer 1)'!N179/'Data (Layer 1)'!$AF$181*100</f>
        <v>0</v>
      </c>
      <c r="O179" s="406">
        <f>'Data (Layer 1)'!O179/'Data (Layer 1)'!$AF$181*100</f>
        <v>3.3817423488079362E-3</v>
      </c>
      <c r="P179" s="429">
        <f>'Data (Layer 1)'!P179/'Data (Layer 1)'!$AF$181*100</f>
        <v>1.6919984218535706</v>
      </c>
      <c r="Q179" s="411">
        <f>'Data (Layer 1)'!Q179/'Data (Layer 1)'!$AF$181*100</f>
        <v>-0.25701241850940315</v>
      </c>
      <c r="R179" s="412">
        <f>'Data (Layer 1)'!R179/'Data (Layer 1)'!$AF$181*100</f>
        <v>0</v>
      </c>
      <c r="S179" s="412">
        <f>'Data (Layer 1)'!S179/'Data (Layer 1)'!$AF$181*100</f>
        <v>0</v>
      </c>
      <c r="T179" s="413">
        <f>'Data (Layer 1)'!T179/'Data (Layer 1)'!$AF$181*100</f>
        <v>4.1332406485430325E-3</v>
      </c>
      <c r="U179" s="406">
        <f>'Data (Layer 1)'!U179/'Data (Layer 1)'!$AF$181*100</f>
        <v>4.1332406485430325E-3</v>
      </c>
      <c r="V179" s="412">
        <f>'Data (Layer 1)'!V179/'Data (Layer 1)'!$AF$181*100</f>
        <v>0</v>
      </c>
      <c r="W179" s="409">
        <f>'Data (Layer 1)'!W179/'Data (Layer 1)'!$AF$181*100</f>
        <v>0</v>
      </c>
      <c r="X179" s="409">
        <f>'Data (Layer 1)'!X179/'Data (Layer 1)'!$AF$181*100</f>
        <v>0</v>
      </c>
      <c r="Y179" s="409">
        <f>'Data (Layer 1)'!Y179/'Data (Layer 1)'!$AF$181*100</f>
        <v>0</v>
      </c>
      <c r="Z179" s="409">
        <f>'Data (Layer 1)'!Z179/'Data (Layer 1)'!$AF$181*100</f>
        <v>0</v>
      </c>
      <c r="AA179" s="409">
        <f>'Data (Layer 1)'!AA179/'Data (Layer 1)'!$AF$181*100</f>
        <v>0</v>
      </c>
      <c r="AB179" s="413">
        <f>'Data (Layer 1)'!AB179/'Data (Layer 1)'!$AF$181*100</f>
        <v>0</v>
      </c>
      <c r="AC179" s="406">
        <f>'Data (Layer 1)'!AC179/'Data (Layer 1)'!$AF$181*100</f>
        <v>0</v>
      </c>
      <c r="AD179" s="406">
        <f>'Data (Layer 1)'!AD179/'Data (Layer 1)'!$AF$181*100</f>
        <v>-3.7574914986754842E-4</v>
      </c>
      <c r="AE179" s="414">
        <f>'Data (Layer 1)'!AE179/'Data (Layer 1)'!$AF$181*100</f>
        <v>-0.2532549270107276</v>
      </c>
      <c r="AF179" s="402">
        <f>'Data (Layer 1)'!AF179/'Data (Layer 1)'!$AF$181*100</f>
        <v>1.4387434948428428</v>
      </c>
      <c r="AH179" s="43"/>
      <c r="AI179" s="43"/>
      <c r="AJ179" s="43"/>
      <c r="AK179" s="43"/>
      <c r="AL179" s="43"/>
      <c r="AM179" s="43"/>
    </row>
    <row r="180" spans="1:39" ht="13.5" thickBot="1" x14ac:dyDescent="0.25">
      <c r="A180" s="103"/>
      <c r="B180" s="104"/>
      <c r="C180" s="105"/>
      <c r="D180" s="415"/>
      <c r="E180" s="416"/>
      <c r="F180" s="416"/>
      <c r="G180" s="417"/>
      <c r="H180" s="418"/>
      <c r="I180" s="419"/>
      <c r="J180" s="419"/>
      <c r="K180" s="419"/>
      <c r="L180" s="535"/>
      <c r="M180" s="420"/>
      <c r="N180" s="416"/>
      <c r="O180" s="416"/>
      <c r="P180" s="403"/>
      <c r="Q180" s="421"/>
      <c r="R180" s="422"/>
      <c r="S180" s="422"/>
      <c r="T180" s="423"/>
      <c r="U180" s="416"/>
      <c r="V180" s="422"/>
      <c r="W180" s="419"/>
      <c r="X180" s="419"/>
      <c r="Y180" s="419"/>
      <c r="Z180" s="419"/>
      <c r="AA180" s="419"/>
      <c r="AB180" s="423"/>
      <c r="AC180" s="416"/>
      <c r="AD180" s="416"/>
      <c r="AE180" s="424"/>
      <c r="AF180" s="404"/>
      <c r="AH180" s="43"/>
      <c r="AI180" s="43"/>
      <c r="AJ180" s="43"/>
      <c r="AK180" s="43"/>
      <c r="AL180" s="43"/>
      <c r="AM180" s="43"/>
    </row>
    <row r="181" spans="1:39" s="30" customFormat="1" ht="19.5" thickTop="1" thickBot="1" x14ac:dyDescent="0.3">
      <c r="A181" s="55" t="s">
        <v>107</v>
      </c>
      <c r="B181" s="21"/>
      <c r="C181" s="35"/>
      <c r="D181" s="434">
        <f>'Data (Layer 1)'!D181/'Data (Layer 1)'!$AF$181*100</f>
        <v>1.1152234768068836</v>
      </c>
      <c r="E181" s="435">
        <f>'Data (Layer 1)'!E181/'Data (Layer 1)'!$AF$181*100</f>
        <v>1.4146955492513198</v>
      </c>
      <c r="F181" s="435">
        <f>'Data (Layer 1)'!F181/'Data (Layer 1)'!$AF$181*100</f>
        <v>36.827925676818154</v>
      </c>
      <c r="G181" s="436">
        <f>'Data (Layer 1)'!G181/'Data (Layer 1)'!$AF$181*100</f>
        <v>0</v>
      </c>
      <c r="H181" s="437">
        <f>'Data (Layer 1)'!H181/'Data (Layer 1)'!$AF$181*100</f>
        <v>0</v>
      </c>
      <c r="I181" s="438">
        <f>'Data (Layer 1)'!I181/'Data (Layer 1)'!$AF$181*100</f>
        <v>19.60659064008868</v>
      </c>
      <c r="J181" s="438">
        <f>'Data (Layer 1)'!J181/'Data (Layer 1)'!$AF$181*100</f>
        <v>0</v>
      </c>
      <c r="K181" s="438">
        <f>'Data (Layer 1)'!K181/'Data (Layer 1)'!$AF$181*100</f>
        <v>0</v>
      </c>
      <c r="L181" s="438">
        <f>'Data (Layer 1)'!L181/'Data (Layer 1)'!$AF$181*100</f>
        <v>0.33328949593251544</v>
      </c>
      <c r="M181" s="439">
        <f>'Data (Layer 1)'!M181/'Data (Layer 1)'!$AF$181*100</f>
        <v>5.7252897965318352</v>
      </c>
      <c r="N181" s="435">
        <f>'Data (Layer 1)'!N181/'Data (Layer 1)'!$AF$181*100</f>
        <v>25.665169932553027</v>
      </c>
      <c r="O181" s="435">
        <f>'Data (Layer 1)'!O181/'Data (Layer 1)'!$AF$181*100</f>
        <v>34.582073008059822</v>
      </c>
      <c r="P181" s="440">
        <f>'Data (Layer 1)'!P181/'Data (Layer 1)'!$AF$181*100</f>
        <v>99.605087643489213</v>
      </c>
      <c r="Q181" s="441">
        <f>'Data (Layer 1)'!Q181/'Data (Layer 1)'!$AF$181*100</f>
        <v>0.13451819565258233</v>
      </c>
      <c r="R181" s="442">
        <f>'Data (Layer 1)'!R181/'Data (Layer 1)'!$AF$181*100</f>
        <v>0</v>
      </c>
      <c r="S181" s="442">
        <f>'Data (Layer 1)'!S181/'Data (Layer 1)'!$AF$181*100</f>
        <v>0</v>
      </c>
      <c r="T181" s="443">
        <f>'Data (Layer 1)'!T181/'Data (Layer 1)'!$AF$181*100</f>
        <v>-0.1070885077122513</v>
      </c>
      <c r="U181" s="435">
        <f>'Data (Layer 1)'!U181/'Data (Layer 1)'!$AF$181*100</f>
        <v>-0.1070885077122513</v>
      </c>
      <c r="V181" s="442">
        <f>'Data (Layer 1)'!V181/'Data (Layer 1)'!$AF$181*100</f>
        <v>0</v>
      </c>
      <c r="W181" s="438">
        <f>'Data (Layer 1)'!W181/'Data (Layer 1)'!$AF$181*100</f>
        <v>0</v>
      </c>
      <c r="X181" s="438">
        <f>'Data (Layer 1)'!X181/'Data (Layer 1)'!$AF$181*100</f>
        <v>0</v>
      </c>
      <c r="Y181" s="438">
        <f>'Data (Layer 1)'!Y181/'Data (Layer 1)'!$AF$181*100</f>
        <v>0</v>
      </c>
      <c r="Z181" s="438">
        <f>'Data (Layer 1)'!Z181/'Data (Layer 1)'!$AF$181*100</f>
        <v>0</v>
      </c>
      <c r="AA181" s="438">
        <f>'Data (Layer 1)'!AA181/'Data (Layer 1)'!$AF$181*100</f>
        <v>0.30773855374152215</v>
      </c>
      <c r="AB181" s="443">
        <f>'Data (Layer 1)'!AB181/'Data (Layer 1)'!$AF$181*100</f>
        <v>1.8035959193642325E-2</v>
      </c>
      <c r="AC181" s="435">
        <f>'Data (Layer 1)'!AC181/'Data (Layer 1)'!$AF$181*100</f>
        <v>0.32577451293516446</v>
      </c>
      <c r="AD181" s="435">
        <f>'Data (Layer 1)'!AD181/'Data (Layer 1)'!$AF$181*100</f>
        <v>4.1708155635297874E-2</v>
      </c>
      <c r="AE181" s="444">
        <f>'Data (Layer 1)'!AE181/'Data (Layer 1)'!$AF$181*100</f>
        <v>0.39491235651079343</v>
      </c>
      <c r="AF181" s="445">
        <f>'Data (Layer 1)'!AF181/'Data (Layer 1)'!$AF$181*100</f>
        <v>100</v>
      </c>
      <c r="AH181" s="46"/>
      <c r="AI181" s="47"/>
      <c r="AJ181" s="47"/>
      <c r="AK181" s="47"/>
      <c r="AL181" s="47"/>
      <c r="AM181" s="47"/>
    </row>
    <row r="182" spans="1:39" ht="13.5" thickTop="1" x14ac:dyDescent="0.2">
      <c r="A182" s="187"/>
      <c r="B182" s="310"/>
      <c r="C182" s="311"/>
      <c r="D182" s="662"/>
      <c r="E182" s="663"/>
      <c r="F182" s="663"/>
      <c r="G182" s="664"/>
      <c r="H182" s="665"/>
      <c r="I182" s="666"/>
      <c r="J182" s="666"/>
      <c r="K182" s="666"/>
      <c r="L182" s="667"/>
      <c r="M182" s="668"/>
      <c r="N182" s="663"/>
      <c r="O182" s="663"/>
      <c r="P182" s="669"/>
      <c r="Q182" s="670"/>
      <c r="R182" s="671"/>
      <c r="S182" s="671"/>
      <c r="T182" s="673"/>
      <c r="U182" s="674"/>
      <c r="V182" s="671"/>
      <c r="W182" s="675"/>
      <c r="X182" s="675"/>
      <c r="Y182" s="675"/>
      <c r="Z182" s="675"/>
      <c r="AA182" s="675"/>
      <c r="AB182" s="673"/>
      <c r="AC182" s="674"/>
      <c r="AD182" s="674"/>
      <c r="AE182" s="714"/>
      <c r="AF182" s="660"/>
      <c r="AH182" s="43"/>
      <c r="AI182" s="43"/>
      <c r="AJ182" s="43"/>
      <c r="AK182" s="43"/>
      <c r="AL182" s="43"/>
      <c r="AM182" s="43"/>
    </row>
    <row r="183" spans="1:39" ht="18" x14ac:dyDescent="0.25">
      <c r="A183" s="312" t="s">
        <v>160</v>
      </c>
      <c r="B183" s="313"/>
      <c r="C183" s="314"/>
      <c r="D183" s="677"/>
      <c r="E183" s="678"/>
      <c r="F183" s="678"/>
      <c r="G183" s="679"/>
      <c r="H183" s="680"/>
      <c r="I183" s="681"/>
      <c r="J183" s="681"/>
      <c r="K183" s="681"/>
      <c r="L183" s="682"/>
      <c r="M183" s="683"/>
      <c r="N183" s="678"/>
      <c r="O183" s="678"/>
      <c r="P183" s="684"/>
      <c r="Q183" s="685"/>
      <c r="R183" s="686"/>
      <c r="S183" s="686"/>
      <c r="T183" s="688"/>
      <c r="U183" s="689"/>
      <c r="V183" s="686"/>
      <c r="W183" s="690"/>
      <c r="X183" s="690"/>
      <c r="Y183" s="690"/>
      <c r="Z183" s="690"/>
      <c r="AA183" s="690"/>
      <c r="AB183" s="688"/>
      <c r="AC183" s="689"/>
      <c r="AD183" s="689"/>
      <c r="AE183" s="691"/>
      <c r="AF183" s="661"/>
      <c r="AH183" s="43"/>
      <c r="AI183" s="43"/>
      <c r="AJ183" s="43"/>
      <c r="AK183" s="43"/>
      <c r="AL183" s="43"/>
      <c r="AM183" s="43"/>
    </row>
    <row r="184" spans="1:39" x14ac:dyDescent="0.2">
      <c r="A184" s="203"/>
      <c r="B184" s="313"/>
      <c r="C184" s="314"/>
      <c r="D184" s="677"/>
      <c r="E184" s="678"/>
      <c r="F184" s="678"/>
      <c r="G184" s="679"/>
      <c r="H184" s="680"/>
      <c r="I184" s="681"/>
      <c r="J184" s="681"/>
      <c r="K184" s="681"/>
      <c r="L184" s="682"/>
      <c r="M184" s="683"/>
      <c r="N184" s="678"/>
      <c r="O184" s="678"/>
      <c r="P184" s="684"/>
      <c r="Q184" s="685"/>
      <c r="R184" s="686"/>
      <c r="S184" s="686"/>
      <c r="T184" s="688"/>
      <c r="U184" s="689"/>
      <c r="V184" s="686"/>
      <c r="W184" s="690"/>
      <c r="X184" s="690"/>
      <c r="Y184" s="690"/>
      <c r="Z184" s="690"/>
      <c r="AA184" s="690"/>
      <c r="AB184" s="688"/>
      <c r="AC184" s="689"/>
      <c r="AD184" s="689"/>
      <c r="AE184" s="691"/>
      <c r="AF184" s="661"/>
      <c r="AH184" s="43"/>
      <c r="AI184" s="43"/>
      <c r="AJ184" s="43"/>
      <c r="AK184" s="43"/>
      <c r="AL184" s="43"/>
      <c r="AM184" s="43"/>
    </row>
    <row r="185" spans="1:39" s="36" customFormat="1" x14ac:dyDescent="0.2">
      <c r="A185" s="54" t="s">
        <v>161</v>
      </c>
      <c r="B185" s="3"/>
      <c r="C185" s="4" t="s">
        <v>220</v>
      </c>
      <c r="D185" s="405">
        <f>'Data (Layer 1)'!D185/'Data (Layer 1)'!$AF$205*100</f>
        <v>0</v>
      </c>
      <c r="E185" s="406">
        <f>'Data (Layer 1)'!E185/'Data (Layer 1)'!$AF$205*100</f>
        <v>0.20558352948186992</v>
      </c>
      <c r="F185" s="406">
        <f>'Data (Layer 1)'!F185/'Data (Layer 1)'!$AF$205*100</f>
        <v>0</v>
      </c>
      <c r="G185" s="407">
        <f>'Data (Layer 1)'!G185/'Data (Layer 1)'!$AF$205*100</f>
        <v>0</v>
      </c>
      <c r="H185" s="408">
        <f>'Data (Layer 1)'!H185/'Data (Layer 1)'!$AF$205*100</f>
        <v>0</v>
      </c>
      <c r="I185" s="409">
        <f>'Data (Layer 1)'!I185/'Data (Layer 1)'!$AF$205*100</f>
        <v>0</v>
      </c>
      <c r="J185" s="409">
        <f>'Data (Layer 1)'!J185/'Data (Layer 1)'!$AF$205*100</f>
        <v>0</v>
      </c>
      <c r="K185" s="409">
        <f>'Data (Layer 1)'!K185/'Data (Layer 1)'!$AF$205*100</f>
        <v>0</v>
      </c>
      <c r="L185" s="409">
        <f>'Data (Layer 1)'!L185/'Data (Layer 1)'!$AF$205*100</f>
        <v>0</v>
      </c>
      <c r="M185" s="410">
        <f>'Data (Layer 1)'!M185/'Data (Layer 1)'!$AF$205*100</f>
        <v>0</v>
      </c>
      <c r="N185" s="406">
        <f>'Data (Layer 1)'!N185/'Data (Layer 1)'!$AF$205*100</f>
        <v>0</v>
      </c>
      <c r="O185" s="406">
        <f>'Data (Layer 1)'!O185/'Data (Layer 1)'!$AF$205*100</f>
        <v>0</v>
      </c>
      <c r="P185" s="429">
        <f>'Data (Layer 1)'!P185/'Data (Layer 1)'!$AF$205*100</f>
        <v>0.20558352948186992</v>
      </c>
      <c r="Q185" s="411">
        <f>'Data (Layer 1)'!Q185/'Data (Layer 1)'!$AF$205*100</f>
        <v>0</v>
      </c>
      <c r="R185" s="412">
        <f>'Data (Layer 1)'!R185/'Data (Layer 1)'!$AF$205*100</f>
        <v>0</v>
      </c>
      <c r="S185" s="412">
        <f>'Data (Layer 1)'!S185/'Data (Layer 1)'!$AF$205*100</f>
        <v>0</v>
      </c>
      <c r="T185" s="413">
        <f>'Data (Layer 1)'!T185/'Data (Layer 1)'!$AF$205*100</f>
        <v>0</v>
      </c>
      <c r="U185" s="406">
        <f>'Data (Layer 1)'!U185/'Data (Layer 1)'!$AF$205*100</f>
        <v>0</v>
      </c>
      <c r="V185" s="412">
        <f>'Data (Layer 1)'!V185/'Data (Layer 1)'!$AF$205*100</f>
        <v>0</v>
      </c>
      <c r="W185" s="409">
        <f>'Data (Layer 1)'!W185/'Data (Layer 1)'!$AF$205*100</f>
        <v>0</v>
      </c>
      <c r="X185" s="409">
        <f>'Data (Layer 1)'!X185/'Data (Layer 1)'!$AF$205*100</f>
        <v>0</v>
      </c>
      <c r="Y185" s="409">
        <f>'Data (Layer 1)'!Y185/'Data (Layer 1)'!$AF$205*100</f>
        <v>0</v>
      </c>
      <c r="Z185" s="409">
        <f>'Data (Layer 1)'!Z185/'Data (Layer 1)'!$AF$205*100</f>
        <v>0</v>
      </c>
      <c r="AA185" s="409">
        <f>'Data (Layer 1)'!AA185/'Data (Layer 1)'!$AF$205*100</f>
        <v>0</v>
      </c>
      <c r="AB185" s="413">
        <f>'Data (Layer 1)'!AB185/'Data (Layer 1)'!$AF$205*100</f>
        <v>0</v>
      </c>
      <c r="AC185" s="406">
        <f>'Data (Layer 1)'!AC185/'Data (Layer 1)'!$AF$205*100</f>
        <v>0</v>
      </c>
      <c r="AD185" s="406">
        <f>'Data (Layer 1)'!AD185/'Data (Layer 1)'!$AF$205*100</f>
        <v>0</v>
      </c>
      <c r="AE185" s="414">
        <f>'Data (Layer 1)'!AE185/'Data (Layer 1)'!$AF$205*100</f>
        <v>0</v>
      </c>
      <c r="AF185" s="402">
        <f>'Data (Layer 1)'!AF185/'Data (Layer 1)'!$AF$205*100</f>
        <v>0.20558352948186992</v>
      </c>
      <c r="AH185" s="49"/>
      <c r="AI185" s="49"/>
      <c r="AJ185" s="49"/>
      <c r="AK185" s="49"/>
      <c r="AL185" s="49"/>
      <c r="AM185" s="49"/>
    </row>
    <row r="186" spans="1:39" s="36" customFormat="1" x14ac:dyDescent="0.2">
      <c r="A186" s="103"/>
      <c r="B186" s="104"/>
      <c r="C186" s="170"/>
      <c r="D186" s="415"/>
      <c r="E186" s="416"/>
      <c r="F186" s="416"/>
      <c r="G186" s="417"/>
      <c r="H186" s="418"/>
      <c r="I186" s="419"/>
      <c r="J186" s="419"/>
      <c r="K186" s="419"/>
      <c r="L186" s="535"/>
      <c r="M186" s="420"/>
      <c r="N186" s="416"/>
      <c r="O186" s="416"/>
      <c r="P186" s="403"/>
      <c r="Q186" s="421"/>
      <c r="R186" s="422"/>
      <c r="S186" s="422"/>
      <c r="T186" s="423"/>
      <c r="U186" s="416"/>
      <c r="V186" s="422"/>
      <c r="W186" s="419"/>
      <c r="X186" s="419"/>
      <c r="Y186" s="419"/>
      <c r="Z186" s="419"/>
      <c r="AA186" s="419"/>
      <c r="AB186" s="423"/>
      <c r="AC186" s="416"/>
      <c r="AD186" s="416"/>
      <c r="AE186" s="424"/>
      <c r="AF186" s="404"/>
      <c r="AH186" s="49"/>
      <c r="AI186" s="49"/>
      <c r="AJ186" s="49"/>
      <c r="AK186" s="49"/>
      <c r="AL186" s="49"/>
      <c r="AM186" s="49"/>
    </row>
    <row r="187" spans="1:39" s="36" customFormat="1" x14ac:dyDescent="0.2">
      <c r="A187" s="54" t="s">
        <v>162</v>
      </c>
      <c r="B187" s="3"/>
      <c r="C187" s="4" t="s">
        <v>220</v>
      </c>
      <c r="D187" s="405">
        <f>'Data (Layer 1)'!D187/'Data (Layer 1)'!$AF$205*100</f>
        <v>0</v>
      </c>
      <c r="E187" s="406">
        <f>'Data (Layer 1)'!E187/'Data (Layer 1)'!$AF$205*100</f>
        <v>0.25735184578255815</v>
      </c>
      <c r="F187" s="406">
        <f>'Data (Layer 1)'!F187/'Data (Layer 1)'!$AF$205*100</f>
        <v>0</v>
      </c>
      <c r="G187" s="407">
        <f>'Data (Layer 1)'!G187/'Data (Layer 1)'!$AF$205*100</f>
        <v>0</v>
      </c>
      <c r="H187" s="408">
        <f>'Data (Layer 1)'!H187/'Data (Layer 1)'!$AF$205*100</f>
        <v>0</v>
      </c>
      <c r="I187" s="409">
        <f>'Data (Layer 1)'!I187/'Data (Layer 1)'!$AF$205*100</f>
        <v>0</v>
      </c>
      <c r="J187" s="409">
        <f>'Data (Layer 1)'!J187/'Data (Layer 1)'!$AF$205*100</f>
        <v>0</v>
      </c>
      <c r="K187" s="409">
        <f>'Data (Layer 1)'!K187/'Data (Layer 1)'!$AF$205*100</f>
        <v>0</v>
      </c>
      <c r="L187" s="409">
        <f>'Data (Layer 1)'!L187/'Data (Layer 1)'!$AF$205*100</f>
        <v>0</v>
      </c>
      <c r="M187" s="410">
        <f>'Data (Layer 1)'!M187/'Data (Layer 1)'!$AF$205*100</f>
        <v>0</v>
      </c>
      <c r="N187" s="406">
        <f>'Data (Layer 1)'!N187/'Data (Layer 1)'!$AF$205*100</f>
        <v>0</v>
      </c>
      <c r="O187" s="406">
        <f>'Data (Layer 1)'!O187/'Data (Layer 1)'!$AF$205*100</f>
        <v>0</v>
      </c>
      <c r="P187" s="429">
        <f>'Data (Layer 1)'!P187/'Data (Layer 1)'!$AF$205*100</f>
        <v>0.25735184578255815</v>
      </c>
      <c r="Q187" s="411">
        <f>'Data (Layer 1)'!Q187/'Data (Layer 1)'!$AF$205*100</f>
        <v>0</v>
      </c>
      <c r="R187" s="412">
        <f>'Data (Layer 1)'!R187/'Data (Layer 1)'!$AF$205*100</f>
        <v>0</v>
      </c>
      <c r="S187" s="412">
        <f>'Data (Layer 1)'!S187/'Data (Layer 1)'!$AF$205*100</f>
        <v>0</v>
      </c>
      <c r="T187" s="413">
        <f>'Data (Layer 1)'!T187/'Data (Layer 1)'!$AF$205*100</f>
        <v>0</v>
      </c>
      <c r="U187" s="406">
        <f>'Data (Layer 1)'!U187/'Data (Layer 1)'!$AF$205*100</f>
        <v>0</v>
      </c>
      <c r="V187" s="412">
        <f>'Data (Layer 1)'!V187/'Data (Layer 1)'!$AF$205*100</f>
        <v>0</v>
      </c>
      <c r="W187" s="409">
        <f>'Data (Layer 1)'!W187/'Data (Layer 1)'!$AF$205*100</f>
        <v>0</v>
      </c>
      <c r="X187" s="409">
        <f>'Data (Layer 1)'!X187/'Data (Layer 1)'!$AF$205*100</f>
        <v>0</v>
      </c>
      <c r="Y187" s="409">
        <f>'Data (Layer 1)'!Y187/'Data (Layer 1)'!$AF$205*100</f>
        <v>0</v>
      </c>
      <c r="Z187" s="409">
        <f>'Data (Layer 1)'!Z187/'Data (Layer 1)'!$AF$205*100</f>
        <v>0</v>
      </c>
      <c r="AA187" s="409">
        <f>'Data (Layer 1)'!AA187/'Data (Layer 1)'!$AF$205*100</f>
        <v>0</v>
      </c>
      <c r="AB187" s="413">
        <f>'Data (Layer 1)'!AB187/'Data (Layer 1)'!$AF$205*100</f>
        <v>0</v>
      </c>
      <c r="AC187" s="406">
        <f>'Data (Layer 1)'!AC187/'Data (Layer 1)'!$AF$205*100</f>
        <v>0</v>
      </c>
      <c r="AD187" s="406">
        <f>'Data (Layer 1)'!AD187/'Data (Layer 1)'!$AF$205*100</f>
        <v>0</v>
      </c>
      <c r="AE187" s="414">
        <f>'Data (Layer 1)'!AE187/'Data (Layer 1)'!$AF$205*100</f>
        <v>0</v>
      </c>
      <c r="AF187" s="402">
        <f>'Data (Layer 1)'!AF187/'Data (Layer 1)'!$AF$205*100</f>
        <v>0.25735184578255815</v>
      </c>
      <c r="AH187" s="49"/>
      <c r="AI187" s="49"/>
      <c r="AJ187" s="49"/>
      <c r="AK187" s="49"/>
      <c r="AL187" s="49"/>
      <c r="AM187" s="49"/>
    </row>
    <row r="188" spans="1:39" s="36" customFormat="1" x14ac:dyDescent="0.2">
      <c r="A188" s="103"/>
      <c r="B188" s="104"/>
      <c r="C188" s="170"/>
      <c r="D188" s="415"/>
      <c r="E188" s="416"/>
      <c r="F188" s="416"/>
      <c r="G188" s="417"/>
      <c r="H188" s="418"/>
      <c r="I188" s="419"/>
      <c r="J188" s="419"/>
      <c r="K188" s="419"/>
      <c r="L188" s="419"/>
      <c r="M188" s="420"/>
      <c r="N188" s="416"/>
      <c r="O188" s="416"/>
      <c r="P188" s="403"/>
      <c r="Q188" s="421"/>
      <c r="R188" s="422"/>
      <c r="S188" s="422"/>
      <c r="T188" s="423"/>
      <c r="U188" s="416"/>
      <c r="V188" s="422"/>
      <c r="W188" s="419"/>
      <c r="X188" s="419"/>
      <c r="Y188" s="419"/>
      <c r="Z188" s="419"/>
      <c r="AA188" s="419"/>
      <c r="AB188" s="423"/>
      <c r="AC188" s="416"/>
      <c r="AD188" s="416"/>
      <c r="AE188" s="424"/>
      <c r="AF188" s="404"/>
      <c r="AH188" s="49"/>
      <c r="AI188" s="49"/>
      <c r="AJ188" s="49"/>
      <c r="AK188" s="49"/>
      <c r="AL188" s="49"/>
      <c r="AM188" s="49"/>
    </row>
    <row r="189" spans="1:39" s="36" customFormat="1" x14ac:dyDescent="0.2">
      <c r="A189" s="56" t="s">
        <v>163</v>
      </c>
      <c r="B189" s="3"/>
      <c r="C189" s="4" t="s">
        <v>220</v>
      </c>
      <c r="D189" s="405">
        <f>'Data (Layer 1)'!D189/'Data (Layer 1)'!$AF$205*100</f>
        <v>0.11917885767064923</v>
      </c>
      <c r="E189" s="406">
        <f>'Data (Layer 1)'!E189/'Data (Layer 1)'!$AF$205*100</f>
        <v>0.11098531120579209</v>
      </c>
      <c r="F189" s="406">
        <f>'Data (Layer 1)'!F189/'Data (Layer 1)'!$AF$205*100</f>
        <v>0</v>
      </c>
      <c r="G189" s="407">
        <f>'Data (Layer 1)'!G189/'Data (Layer 1)'!$AF$205*100</f>
        <v>0</v>
      </c>
      <c r="H189" s="408">
        <f>'Data (Layer 1)'!H189/'Data (Layer 1)'!$AF$205*100</f>
        <v>0</v>
      </c>
      <c r="I189" s="409">
        <f>'Data (Layer 1)'!I189/'Data (Layer 1)'!$AF$205*100</f>
        <v>0</v>
      </c>
      <c r="J189" s="409">
        <f>'Data (Layer 1)'!J189/'Data (Layer 1)'!$AF$205*100</f>
        <v>0</v>
      </c>
      <c r="K189" s="409">
        <f>'Data (Layer 1)'!K189/'Data (Layer 1)'!$AF$205*100</f>
        <v>0</v>
      </c>
      <c r="L189" s="409">
        <f>'Data (Layer 1)'!L189/'Data (Layer 1)'!$AF$205*100</f>
        <v>0</v>
      </c>
      <c r="M189" s="410">
        <f>'Data (Layer 1)'!M189/'Data (Layer 1)'!$AF$205*100</f>
        <v>0</v>
      </c>
      <c r="N189" s="406">
        <f>'Data (Layer 1)'!N189/'Data (Layer 1)'!$AF$205*100</f>
        <v>0</v>
      </c>
      <c r="O189" s="406">
        <f>'Data (Layer 1)'!O189/'Data (Layer 1)'!$AF$205*100</f>
        <v>0</v>
      </c>
      <c r="P189" s="429">
        <f>'Data (Layer 1)'!P189/'Data (Layer 1)'!$AF$205*100</f>
        <v>0.23016416887644131</v>
      </c>
      <c r="Q189" s="411">
        <f>'Data (Layer 1)'!Q189/'Data (Layer 1)'!$AF$205*100</f>
        <v>0</v>
      </c>
      <c r="R189" s="412">
        <f>'Data (Layer 1)'!R189/'Data (Layer 1)'!$AF$205*100</f>
        <v>0</v>
      </c>
      <c r="S189" s="412">
        <f>'Data (Layer 1)'!S189/'Data (Layer 1)'!$AF$205*100</f>
        <v>0</v>
      </c>
      <c r="T189" s="413">
        <f>'Data (Layer 1)'!T189/'Data (Layer 1)'!$AF$205*100</f>
        <v>0</v>
      </c>
      <c r="U189" s="406">
        <f>'Data (Layer 1)'!U189/'Data (Layer 1)'!$AF$205*100</f>
        <v>0</v>
      </c>
      <c r="V189" s="412">
        <f>'Data (Layer 1)'!V189/'Data (Layer 1)'!$AF$205*100</f>
        <v>0</v>
      </c>
      <c r="W189" s="409">
        <f>'Data (Layer 1)'!W189/'Data (Layer 1)'!$AF$205*100</f>
        <v>0</v>
      </c>
      <c r="X189" s="409">
        <f>'Data (Layer 1)'!X189/'Data (Layer 1)'!$AF$205*100</f>
        <v>0</v>
      </c>
      <c r="Y189" s="409">
        <f>'Data (Layer 1)'!Y189/'Data (Layer 1)'!$AF$205*100</f>
        <v>0</v>
      </c>
      <c r="Z189" s="409">
        <f>'Data (Layer 1)'!Z189/'Data (Layer 1)'!$AF$205*100</f>
        <v>0</v>
      </c>
      <c r="AA189" s="409">
        <f>'Data (Layer 1)'!AA189/'Data (Layer 1)'!$AF$205*100</f>
        <v>0</v>
      </c>
      <c r="AB189" s="413">
        <f>'Data (Layer 1)'!AB189/'Data (Layer 1)'!$AF$205*100</f>
        <v>0</v>
      </c>
      <c r="AC189" s="406">
        <f>'Data (Layer 1)'!AC189/'Data (Layer 1)'!$AF$205*100</f>
        <v>0</v>
      </c>
      <c r="AD189" s="406">
        <f>'Data (Layer 1)'!AD189/'Data (Layer 1)'!$AF$205*100</f>
        <v>-3.7243393022077885E-4</v>
      </c>
      <c r="AE189" s="414">
        <f>'Data (Layer 1)'!AE189/'Data (Layer 1)'!$AF$205*100</f>
        <v>-3.7243393022077885E-4</v>
      </c>
      <c r="AF189" s="402">
        <f>'Data (Layer 1)'!AF189/'Data (Layer 1)'!$AF$205*100</f>
        <v>0.22979173494622052</v>
      </c>
      <c r="AH189" s="49"/>
      <c r="AI189" s="49"/>
      <c r="AJ189" s="49"/>
      <c r="AK189" s="49"/>
      <c r="AL189" s="49"/>
      <c r="AM189" s="49"/>
    </row>
    <row r="190" spans="1:39" s="36" customFormat="1" x14ac:dyDescent="0.2">
      <c r="A190" s="315"/>
      <c r="B190" s="104"/>
      <c r="C190" s="170"/>
      <c r="D190" s="415"/>
      <c r="E190" s="416"/>
      <c r="F190" s="416"/>
      <c r="G190" s="417"/>
      <c r="H190" s="418"/>
      <c r="I190" s="419"/>
      <c r="J190" s="419"/>
      <c r="K190" s="419"/>
      <c r="L190" s="419"/>
      <c r="M190" s="420"/>
      <c r="N190" s="416"/>
      <c r="O190" s="416"/>
      <c r="P190" s="403"/>
      <c r="Q190" s="421"/>
      <c r="R190" s="422"/>
      <c r="S190" s="422"/>
      <c r="T190" s="423"/>
      <c r="U190" s="416"/>
      <c r="V190" s="422"/>
      <c r="W190" s="419"/>
      <c r="X190" s="419"/>
      <c r="Y190" s="419"/>
      <c r="Z190" s="419"/>
      <c r="AA190" s="419"/>
      <c r="AB190" s="423"/>
      <c r="AC190" s="416"/>
      <c r="AD190" s="416"/>
      <c r="AE190" s="424"/>
      <c r="AF190" s="404"/>
      <c r="AH190" s="49"/>
      <c r="AI190" s="49"/>
      <c r="AJ190" s="49"/>
      <c r="AK190" s="49"/>
      <c r="AL190" s="49"/>
      <c r="AM190" s="49"/>
    </row>
    <row r="191" spans="1:39" s="36" customFormat="1" x14ac:dyDescent="0.2">
      <c r="A191" s="54" t="s">
        <v>164</v>
      </c>
      <c r="B191" s="3"/>
      <c r="C191" s="4" t="s">
        <v>220</v>
      </c>
      <c r="D191" s="405">
        <f>'Data (Layer 1)'!D191/'Data (Layer 1)'!$AF$205*100</f>
        <v>0</v>
      </c>
      <c r="E191" s="406">
        <f>'Data (Layer 1)'!E191/'Data (Layer 1)'!$AF$205*100</f>
        <v>0</v>
      </c>
      <c r="F191" s="406">
        <f>'Data (Layer 1)'!F191/'Data (Layer 1)'!$AF$205*100</f>
        <v>0.3061406906414802</v>
      </c>
      <c r="G191" s="407">
        <f>'Data (Layer 1)'!G191/'Data (Layer 1)'!$AF$205*100</f>
        <v>0</v>
      </c>
      <c r="H191" s="408">
        <f>'Data (Layer 1)'!H191/'Data (Layer 1)'!$AF$205*100</f>
        <v>0</v>
      </c>
      <c r="I191" s="409">
        <f>'Data (Layer 1)'!I191/'Data (Layer 1)'!$AF$205*100</f>
        <v>0</v>
      </c>
      <c r="J191" s="409">
        <f>'Data (Layer 1)'!J191/'Data (Layer 1)'!$AF$205*100</f>
        <v>0</v>
      </c>
      <c r="K191" s="409">
        <f>'Data (Layer 1)'!K191/'Data (Layer 1)'!$AF$205*100</f>
        <v>0</v>
      </c>
      <c r="L191" s="409">
        <f>'Data (Layer 1)'!L191/'Data (Layer 1)'!$AF$205*100</f>
        <v>0</v>
      </c>
      <c r="M191" s="410">
        <f>'Data (Layer 1)'!M191/'Data (Layer 1)'!$AF$205*100</f>
        <v>0</v>
      </c>
      <c r="N191" s="406">
        <f>'Data (Layer 1)'!N191/'Data (Layer 1)'!$AF$205*100</f>
        <v>0</v>
      </c>
      <c r="O191" s="406">
        <f>'Data (Layer 1)'!O191/'Data (Layer 1)'!$AF$205*100</f>
        <v>0</v>
      </c>
      <c r="P191" s="429">
        <f>'Data (Layer 1)'!P191/'Data (Layer 1)'!$AF$205*100</f>
        <v>0.3061406906414802</v>
      </c>
      <c r="Q191" s="411">
        <f>'Data (Layer 1)'!Q191/'Data (Layer 1)'!$AF$205*100</f>
        <v>0</v>
      </c>
      <c r="R191" s="412">
        <f>'Data (Layer 1)'!R191/'Data (Layer 1)'!$AF$205*100</f>
        <v>0</v>
      </c>
      <c r="S191" s="412">
        <f>'Data (Layer 1)'!S191/'Data (Layer 1)'!$AF$205*100</f>
        <v>0</v>
      </c>
      <c r="T191" s="413">
        <f>'Data (Layer 1)'!T191/'Data (Layer 1)'!$AF$205*100</f>
        <v>0</v>
      </c>
      <c r="U191" s="406">
        <f>'Data (Layer 1)'!U191/'Data (Layer 1)'!$AF$205*100</f>
        <v>0</v>
      </c>
      <c r="V191" s="412">
        <f>'Data (Layer 1)'!V191/'Data (Layer 1)'!$AF$205*100</f>
        <v>0</v>
      </c>
      <c r="W191" s="409">
        <f>'Data (Layer 1)'!W191/'Data (Layer 1)'!$AF$205*100</f>
        <v>0</v>
      </c>
      <c r="X191" s="409">
        <f>'Data (Layer 1)'!X191/'Data (Layer 1)'!$AF$205*100</f>
        <v>0</v>
      </c>
      <c r="Y191" s="409">
        <f>'Data (Layer 1)'!Y191/'Data (Layer 1)'!$AF$205*100</f>
        <v>0</v>
      </c>
      <c r="Z191" s="409">
        <f>'Data (Layer 1)'!Z191/'Data (Layer 1)'!$AF$205*100</f>
        <v>0</v>
      </c>
      <c r="AA191" s="409">
        <f>'Data (Layer 1)'!AA191/'Data (Layer 1)'!$AF$205*100</f>
        <v>0</v>
      </c>
      <c r="AB191" s="413">
        <f>'Data (Layer 1)'!AB191/'Data (Layer 1)'!$AF$205*100</f>
        <v>0</v>
      </c>
      <c r="AC191" s="406">
        <f>'Data (Layer 1)'!AC191/'Data (Layer 1)'!$AF$205*100</f>
        <v>0</v>
      </c>
      <c r="AD191" s="406">
        <f>'Data (Layer 1)'!AD191/'Data (Layer 1)'!$AF$205*100</f>
        <v>0</v>
      </c>
      <c r="AE191" s="414">
        <f>'Data (Layer 1)'!AE191/'Data (Layer 1)'!$AF$205*100</f>
        <v>0</v>
      </c>
      <c r="AF191" s="402">
        <f>'Data (Layer 1)'!AF191/'Data (Layer 1)'!$AF$205*100</f>
        <v>0.3061406906414802</v>
      </c>
      <c r="AH191" s="49"/>
      <c r="AI191" s="49"/>
      <c r="AJ191" s="49"/>
      <c r="AK191" s="49"/>
      <c r="AL191" s="49"/>
      <c r="AM191" s="49"/>
    </row>
    <row r="192" spans="1:39" s="36" customFormat="1" x14ac:dyDescent="0.2">
      <c r="A192" s="103"/>
      <c r="B192" s="104"/>
      <c r="C192" s="170"/>
      <c r="D192" s="415"/>
      <c r="E192" s="416"/>
      <c r="F192" s="416"/>
      <c r="G192" s="417"/>
      <c r="H192" s="418"/>
      <c r="I192" s="419"/>
      <c r="J192" s="419"/>
      <c r="K192" s="419"/>
      <c r="L192" s="419"/>
      <c r="M192" s="420"/>
      <c r="N192" s="416"/>
      <c r="O192" s="416"/>
      <c r="P192" s="403"/>
      <c r="Q192" s="421"/>
      <c r="R192" s="422"/>
      <c r="S192" s="422"/>
      <c r="T192" s="423"/>
      <c r="U192" s="416"/>
      <c r="V192" s="422"/>
      <c r="W192" s="419"/>
      <c r="X192" s="419"/>
      <c r="Y192" s="419"/>
      <c r="Z192" s="419"/>
      <c r="AA192" s="419"/>
      <c r="AB192" s="423"/>
      <c r="AC192" s="416"/>
      <c r="AD192" s="416"/>
      <c r="AE192" s="424"/>
      <c r="AF192" s="404"/>
      <c r="AH192" s="49"/>
      <c r="AI192" s="49"/>
      <c r="AJ192" s="49"/>
      <c r="AK192" s="49"/>
      <c r="AL192" s="49"/>
      <c r="AM192" s="49"/>
    </row>
    <row r="193" spans="1:42" s="36" customFormat="1" x14ac:dyDescent="0.2">
      <c r="A193" s="54" t="s">
        <v>165</v>
      </c>
      <c r="B193" s="3"/>
      <c r="C193" s="4" t="s">
        <v>220</v>
      </c>
      <c r="D193" s="405">
        <f>'Data (Layer 1)'!D193/'Data (Layer 1)'!$AF$205*100</f>
        <v>9.6970622411584184</v>
      </c>
      <c r="E193" s="406">
        <f>'Data (Layer 1)'!E193/'Data (Layer 1)'!$AF$205*100</f>
        <v>0</v>
      </c>
      <c r="F193" s="406">
        <f>'Data (Layer 1)'!F193/'Data (Layer 1)'!$AF$205*100</f>
        <v>5.2140750230909036E-3</v>
      </c>
      <c r="G193" s="407">
        <f>'Data (Layer 1)'!G193/'Data (Layer 1)'!$AF$205*100</f>
        <v>0</v>
      </c>
      <c r="H193" s="408">
        <f>'Data (Layer 1)'!H193/'Data (Layer 1)'!$AF$205*100</f>
        <v>0</v>
      </c>
      <c r="I193" s="409">
        <f>'Data (Layer 1)'!I193/'Data (Layer 1)'!$AF$205*100</f>
        <v>0</v>
      </c>
      <c r="J193" s="409">
        <f>'Data (Layer 1)'!J193/'Data (Layer 1)'!$AF$205*100</f>
        <v>0</v>
      </c>
      <c r="K193" s="409">
        <f>'Data (Layer 1)'!K193/'Data (Layer 1)'!$AF$205*100</f>
        <v>0</v>
      </c>
      <c r="L193" s="409">
        <f>'Data (Layer 1)'!L193/'Data (Layer 1)'!$AF$205*100</f>
        <v>0</v>
      </c>
      <c r="M193" s="410">
        <f>'Data (Layer 1)'!M193/'Data (Layer 1)'!$AF$205*100</f>
        <v>0</v>
      </c>
      <c r="N193" s="406">
        <f>'Data (Layer 1)'!N193/'Data (Layer 1)'!$AF$205*100</f>
        <v>0</v>
      </c>
      <c r="O193" s="406">
        <f>'Data (Layer 1)'!O193/'Data (Layer 1)'!$AF$205*100</f>
        <v>-0.88229598069302506</v>
      </c>
      <c r="P193" s="429">
        <f>'Data (Layer 1)'!P193/'Data (Layer 1)'!$AF$205*100</f>
        <v>8.8199803354884843</v>
      </c>
      <c r="Q193" s="411">
        <f>'Data (Layer 1)'!Q193/'Data (Layer 1)'!$AF$205*100</f>
        <v>0</v>
      </c>
      <c r="R193" s="412">
        <f>'Data (Layer 1)'!R193/'Data (Layer 1)'!$AF$205*100</f>
        <v>7.2252182462831091E-2</v>
      </c>
      <c r="S193" s="412">
        <f>'Data (Layer 1)'!S193/'Data (Layer 1)'!$AF$205*100</f>
        <v>0</v>
      </c>
      <c r="T193" s="413">
        <f>'Data (Layer 1)'!T193/'Data (Layer 1)'!$AF$205*100</f>
        <v>0</v>
      </c>
      <c r="U193" s="406">
        <f>'Data (Layer 1)'!U193/'Data (Layer 1)'!$AF$205*100</f>
        <v>7.2252182462831091E-2</v>
      </c>
      <c r="V193" s="412">
        <f>'Data (Layer 1)'!V193/'Data (Layer 1)'!$AF$205*100</f>
        <v>0</v>
      </c>
      <c r="W193" s="409">
        <f>'Data (Layer 1)'!W193/'Data (Layer 1)'!$AF$205*100</f>
        <v>0</v>
      </c>
      <c r="X193" s="409">
        <f>'Data (Layer 1)'!X193/'Data (Layer 1)'!$AF$205*100</f>
        <v>0</v>
      </c>
      <c r="Y193" s="409">
        <f>'Data (Layer 1)'!Y193/'Data (Layer 1)'!$AF$205*100</f>
        <v>0</v>
      </c>
      <c r="Z193" s="409">
        <f>'Data (Layer 1)'!Z193/'Data (Layer 1)'!$AF$205*100</f>
        <v>0</v>
      </c>
      <c r="AA193" s="409">
        <f>'Data (Layer 1)'!AA193/'Data (Layer 1)'!$AF$205*100</f>
        <v>0</v>
      </c>
      <c r="AB193" s="413">
        <f>'Data (Layer 1)'!AB193/'Data (Layer 1)'!$AF$205*100</f>
        <v>0</v>
      </c>
      <c r="AC193" s="406">
        <f>'Data (Layer 1)'!AC193/'Data (Layer 1)'!$AF$205*100</f>
        <v>0</v>
      </c>
      <c r="AD193" s="406">
        <f>'Data (Layer 1)'!AD193/'Data (Layer 1)'!$AF$205*100</f>
        <v>0</v>
      </c>
      <c r="AE193" s="414">
        <f>'Data (Layer 1)'!AE193/'Data (Layer 1)'!$AF$205*100</f>
        <v>7.2252182462831091E-2</v>
      </c>
      <c r="AF193" s="402">
        <f>'Data (Layer 1)'!AF193/'Data (Layer 1)'!$AF$205*100</f>
        <v>8.8922325179513155</v>
      </c>
      <c r="AH193" s="49"/>
      <c r="AI193" s="49"/>
      <c r="AJ193" s="49"/>
      <c r="AK193" s="49"/>
      <c r="AL193" s="49"/>
      <c r="AM193" s="49"/>
    </row>
    <row r="194" spans="1:42" s="32" customFormat="1" ht="11.25" x14ac:dyDescent="0.2">
      <c r="A194" s="316" t="s">
        <v>166</v>
      </c>
      <c r="B194" s="317"/>
      <c r="C194" s="318" t="s">
        <v>220</v>
      </c>
      <c r="D194" s="603">
        <f>'Data (Layer 1)'!D194/'Data (Layer 1)'!$AF$205*100</f>
        <v>1.3861990882817388</v>
      </c>
      <c r="E194" s="459">
        <f>'Data (Layer 1)'!E194/'Data (Layer 1)'!$AF$205*100</f>
        <v>0</v>
      </c>
      <c r="F194" s="459">
        <f>'Data (Layer 1)'!F194/'Data (Layer 1)'!$AF$205*100</f>
        <v>1.1173017906623364E-3</v>
      </c>
      <c r="G194" s="604">
        <f>'Data (Layer 1)'!G194/'Data (Layer 1)'!$AF$205*100</f>
        <v>0</v>
      </c>
      <c r="H194" s="605">
        <f>'Data (Layer 1)'!H194/'Data (Layer 1)'!$AF$205*100</f>
        <v>0</v>
      </c>
      <c r="I194" s="605">
        <f>'Data (Layer 1)'!I194/'Data (Layer 1)'!$AF$205*100</f>
        <v>0</v>
      </c>
      <c r="J194" s="605">
        <f>'Data (Layer 1)'!J194/'Data (Layer 1)'!$AF$205*100</f>
        <v>0</v>
      </c>
      <c r="K194" s="605">
        <f>'Data (Layer 1)'!K194/'Data (Layer 1)'!$AF$205*100</f>
        <v>0</v>
      </c>
      <c r="L194" s="605">
        <f>'Data (Layer 1)'!L194/'Data (Layer 1)'!$AF$205*100</f>
        <v>0</v>
      </c>
      <c r="M194" s="606">
        <f>'Data (Layer 1)'!M194/'Data (Layer 1)'!$AF$205*100</f>
        <v>0</v>
      </c>
      <c r="N194" s="459">
        <f>'Data (Layer 1)'!N194/'Data (Layer 1)'!$AF$205*100</f>
        <v>0</v>
      </c>
      <c r="O194" s="459">
        <f>'Data (Layer 1)'!O194/'Data (Layer 1)'!$AF$205*100</f>
        <v>0.25586211006167509</v>
      </c>
      <c r="P194" s="460">
        <f>'Data (Layer 1)'!P194/'Data (Layer 1)'!$AF$205*100</f>
        <v>1.6431785001340762</v>
      </c>
      <c r="Q194" s="607">
        <f>'Data (Layer 1)'!Q194/'Data (Layer 1)'!$AF$205*100</f>
        <v>0</v>
      </c>
      <c r="R194" s="604">
        <f>'Data (Layer 1)'!R194/'Data (Layer 1)'!$AF$205*100</f>
        <v>7.2252182462831091E-2</v>
      </c>
      <c r="S194" s="604">
        <f>'Data (Layer 1)'!S194/'Data (Layer 1)'!$AF$205*100</f>
        <v>0</v>
      </c>
      <c r="T194" s="606">
        <f>'Data (Layer 1)'!T194/'Data (Layer 1)'!$AF$205*100</f>
        <v>0</v>
      </c>
      <c r="U194" s="459">
        <f>'Data (Layer 1)'!U194/'Data (Layer 1)'!$AF$205*100</f>
        <v>7.2252182462831091E-2</v>
      </c>
      <c r="V194" s="604">
        <f>'Data (Layer 1)'!V194/'Data (Layer 1)'!$AF$205*100</f>
        <v>0</v>
      </c>
      <c r="W194" s="605">
        <f>'Data (Layer 1)'!W194/'Data (Layer 1)'!$AF$205*100</f>
        <v>0</v>
      </c>
      <c r="X194" s="605">
        <f>'Data (Layer 1)'!X194/'Data (Layer 1)'!$AF$205*100</f>
        <v>0</v>
      </c>
      <c r="Y194" s="605">
        <f>'Data (Layer 1)'!Y194/'Data (Layer 1)'!$AF$205*100</f>
        <v>0</v>
      </c>
      <c r="Z194" s="605">
        <f>'Data (Layer 1)'!Z194/'Data (Layer 1)'!$AF$205*100</f>
        <v>0</v>
      </c>
      <c r="AA194" s="605">
        <f>'Data (Layer 1)'!AA194/'Data (Layer 1)'!$AF$205*100</f>
        <v>0</v>
      </c>
      <c r="AB194" s="606">
        <f>'Data (Layer 1)'!AB194/'Data (Layer 1)'!$AF$205*100</f>
        <v>0</v>
      </c>
      <c r="AC194" s="459">
        <f>'Data (Layer 1)'!AC194/'Data (Layer 1)'!$AF$205*100</f>
        <v>0</v>
      </c>
      <c r="AD194" s="459">
        <f>'Data (Layer 1)'!AD194/'Data (Layer 1)'!$AF$205*100</f>
        <v>0</v>
      </c>
      <c r="AE194" s="608">
        <f>'Data (Layer 1)'!AE194/'Data (Layer 1)'!$AF$205*100</f>
        <v>7.2252182462831091E-2</v>
      </c>
      <c r="AF194" s="461">
        <f>'Data (Layer 1)'!AF194/'Data (Layer 1)'!$AF$205*100</f>
        <v>1.7154306825969072</v>
      </c>
    </row>
    <row r="195" spans="1:42" s="32" customFormat="1" ht="11.25" x14ac:dyDescent="0.2">
      <c r="A195" s="316" t="s">
        <v>167</v>
      </c>
      <c r="B195" s="317"/>
      <c r="C195" s="318" t="s">
        <v>220</v>
      </c>
      <c r="D195" s="603">
        <f>'Data (Layer 1)'!D195/'Data (Layer 1)'!$AF$205*100</f>
        <v>3.8677263653427882</v>
      </c>
      <c r="E195" s="459">
        <f>'Data (Layer 1)'!E195/'Data (Layer 1)'!$AF$205*100</f>
        <v>0</v>
      </c>
      <c r="F195" s="459">
        <f>'Data (Layer 1)'!F195/'Data (Layer 1)'!$AF$205*100</f>
        <v>7.4486786044155771E-4</v>
      </c>
      <c r="G195" s="604">
        <f>'Data (Layer 1)'!G195/'Data (Layer 1)'!$AF$205*100</f>
        <v>0</v>
      </c>
      <c r="H195" s="605">
        <f>'Data (Layer 1)'!H195/'Data (Layer 1)'!$AF$205*100</f>
        <v>0</v>
      </c>
      <c r="I195" s="605">
        <f>'Data (Layer 1)'!I195/'Data (Layer 1)'!$AF$205*100</f>
        <v>0</v>
      </c>
      <c r="J195" s="605">
        <f>'Data (Layer 1)'!J195/'Data (Layer 1)'!$AF$205*100</f>
        <v>0</v>
      </c>
      <c r="K195" s="605">
        <f>'Data (Layer 1)'!K195/'Data (Layer 1)'!$AF$205*100</f>
        <v>0</v>
      </c>
      <c r="L195" s="605">
        <f>'Data (Layer 1)'!L195/'Data (Layer 1)'!$AF$205*100</f>
        <v>0</v>
      </c>
      <c r="M195" s="606">
        <f>'Data (Layer 1)'!M195/'Data (Layer 1)'!$AF$205*100</f>
        <v>0</v>
      </c>
      <c r="N195" s="459">
        <f>'Data (Layer 1)'!N195/'Data (Layer 1)'!$AF$205*100</f>
        <v>0</v>
      </c>
      <c r="O195" s="459">
        <f>'Data (Layer 1)'!O195/'Data (Layer 1)'!$AF$205*100</f>
        <v>0</v>
      </c>
      <c r="P195" s="460">
        <f>'Data (Layer 1)'!P195/'Data (Layer 1)'!$AF$205*100</f>
        <v>3.8684712332032301</v>
      </c>
      <c r="Q195" s="607">
        <f>'Data (Layer 1)'!Q195/'Data (Layer 1)'!$AF$205*100</f>
        <v>0</v>
      </c>
      <c r="R195" s="604">
        <f>'Data (Layer 1)'!R195/'Data (Layer 1)'!$AF$205*100</f>
        <v>0</v>
      </c>
      <c r="S195" s="604">
        <f>'Data (Layer 1)'!S195/'Data (Layer 1)'!$AF$205*100</f>
        <v>0</v>
      </c>
      <c r="T195" s="606">
        <f>'Data (Layer 1)'!T195/'Data (Layer 1)'!$AF$205*100</f>
        <v>0</v>
      </c>
      <c r="U195" s="459">
        <f>'Data (Layer 1)'!U195/'Data (Layer 1)'!$AF$205*100</f>
        <v>0</v>
      </c>
      <c r="V195" s="604">
        <f>'Data (Layer 1)'!V195/'Data (Layer 1)'!$AF$205*100</f>
        <v>0</v>
      </c>
      <c r="W195" s="605">
        <f>'Data (Layer 1)'!W195/'Data (Layer 1)'!$AF$205*100</f>
        <v>0</v>
      </c>
      <c r="X195" s="605">
        <f>'Data (Layer 1)'!X195/'Data (Layer 1)'!$AF$205*100</f>
        <v>0</v>
      </c>
      <c r="Y195" s="605">
        <f>'Data (Layer 1)'!Y195/'Data (Layer 1)'!$AF$205*100</f>
        <v>0</v>
      </c>
      <c r="Z195" s="605">
        <f>'Data (Layer 1)'!Z195/'Data (Layer 1)'!$AF$205*100</f>
        <v>0</v>
      </c>
      <c r="AA195" s="605">
        <f>'Data (Layer 1)'!AA195/'Data (Layer 1)'!$AF$205*100</f>
        <v>0</v>
      </c>
      <c r="AB195" s="606">
        <f>'Data (Layer 1)'!AB195/'Data (Layer 1)'!$AF$205*100</f>
        <v>0</v>
      </c>
      <c r="AC195" s="459">
        <f>'Data (Layer 1)'!AC195/'Data (Layer 1)'!$AF$205*100</f>
        <v>0</v>
      </c>
      <c r="AD195" s="459">
        <f>'Data (Layer 1)'!AD195/'Data (Layer 1)'!$AF$205*100</f>
        <v>0</v>
      </c>
      <c r="AE195" s="608">
        <f>'Data (Layer 1)'!AE195/'Data (Layer 1)'!$AF$205*100</f>
        <v>0</v>
      </c>
      <c r="AF195" s="461">
        <f>'Data (Layer 1)'!AF195/'Data (Layer 1)'!$AF$205*100</f>
        <v>3.8684712332032301</v>
      </c>
      <c r="AH195" s="48"/>
      <c r="AI195" s="48"/>
      <c r="AJ195" s="48"/>
      <c r="AK195" s="48"/>
      <c r="AL195" s="48"/>
      <c r="AM195" s="48"/>
    </row>
    <row r="196" spans="1:42" s="32" customFormat="1" ht="11.25" x14ac:dyDescent="0.2">
      <c r="A196" s="316" t="s">
        <v>168</v>
      </c>
      <c r="B196" s="317"/>
      <c r="C196" s="318" t="s">
        <v>220</v>
      </c>
      <c r="D196" s="603">
        <f>'Data (Layer 1)'!D196/'Data (Layer 1)'!$AF$205*100</f>
        <v>2.3180287816941276</v>
      </c>
      <c r="E196" s="459">
        <f>'Data (Layer 1)'!E196/'Data (Layer 1)'!$AF$205*100</f>
        <v>0</v>
      </c>
      <c r="F196" s="459">
        <f>'Data (Layer 1)'!F196/'Data (Layer 1)'!$AF$205*100</f>
        <v>0</v>
      </c>
      <c r="G196" s="604">
        <f>'Data (Layer 1)'!G196/'Data (Layer 1)'!$AF$205*100</f>
        <v>0</v>
      </c>
      <c r="H196" s="605">
        <f>'Data (Layer 1)'!H196/'Data (Layer 1)'!$AF$205*100</f>
        <v>0</v>
      </c>
      <c r="I196" s="605">
        <f>'Data (Layer 1)'!I196/'Data (Layer 1)'!$AF$205*100</f>
        <v>0</v>
      </c>
      <c r="J196" s="605">
        <f>'Data (Layer 1)'!J196/'Data (Layer 1)'!$AF$205*100</f>
        <v>0</v>
      </c>
      <c r="K196" s="605">
        <f>'Data (Layer 1)'!K196/'Data (Layer 1)'!$AF$205*100</f>
        <v>0</v>
      </c>
      <c r="L196" s="605">
        <f>'Data (Layer 1)'!L196/'Data (Layer 1)'!$AF$205*100</f>
        <v>0</v>
      </c>
      <c r="M196" s="606">
        <f>'Data (Layer 1)'!M196/'Data (Layer 1)'!$AF$205*100</f>
        <v>0</v>
      </c>
      <c r="N196" s="459">
        <f>'Data (Layer 1)'!N196/'Data (Layer 1)'!$AF$205*100</f>
        <v>0</v>
      </c>
      <c r="O196" s="459">
        <f>'Data (Layer 1)'!O196/'Data (Layer 1)'!$AF$205*100</f>
        <v>0</v>
      </c>
      <c r="P196" s="460">
        <f>'Data (Layer 1)'!P196/'Data (Layer 1)'!$AF$205*100</f>
        <v>2.3180287816941276</v>
      </c>
      <c r="Q196" s="607">
        <f>'Data (Layer 1)'!Q196/'Data (Layer 1)'!$AF$205*100</f>
        <v>0</v>
      </c>
      <c r="R196" s="604">
        <f>'Data (Layer 1)'!R196/'Data (Layer 1)'!$AF$205*100</f>
        <v>0</v>
      </c>
      <c r="S196" s="604">
        <f>'Data (Layer 1)'!S196/'Data (Layer 1)'!$AF$205*100</f>
        <v>0</v>
      </c>
      <c r="T196" s="606">
        <f>'Data (Layer 1)'!T196/'Data (Layer 1)'!$AF$205*100</f>
        <v>0</v>
      </c>
      <c r="U196" s="459">
        <f>'Data (Layer 1)'!U196/'Data (Layer 1)'!$AF$205*100</f>
        <v>0</v>
      </c>
      <c r="V196" s="604">
        <f>'Data (Layer 1)'!V196/'Data (Layer 1)'!$AF$205*100</f>
        <v>0</v>
      </c>
      <c r="W196" s="605">
        <f>'Data (Layer 1)'!W196/'Data (Layer 1)'!$AF$205*100</f>
        <v>0</v>
      </c>
      <c r="X196" s="605">
        <f>'Data (Layer 1)'!X196/'Data (Layer 1)'!$AF$205*100</f>
        <v>0</v>
      </c>
      <c r="Y196" s="605">
        <f>'Data (Layer 1)'!Y196/'Data (Layer 1)'!$AF$205*100</f>
        <v>0</v>
      </c>
      <c r="Z196" s="605">
        <f>'Data (Layer 1)'!Z196/'Data (Layer 1)'!$AF$205*100</f>
        <v>0</v>
      </c>
      <c r="AA196" s="605">
        <f>'Data (Layer 1)'!AA196/'Data (Layer 1)'!$AF$205*100</f>
        <v>0</v>
      </c>
      <c r="AB196" s="606">
        <f>'Data (Layer 1)'!AB196/'Data (Layer 1)'!$AF$205*100</f>
        <v>0</v>
      </c>
      <c r="AC196" s="459">
        <f>'Data (Layer 1)'!AC196/'Data (Layer 1)'!$AF$205*100</f>
        <v>0</v>
      </c>
      <c r="AD196" s="459">
        <f>'Data (Layer 1)'!AD196/'Data (Layer 1)'!$AF$205*100</f>
        <v>0</v>
      </c>
      <c r="AE196" s="608">
        <f>'Data (Layer 1)'!AE196/'Data (Layer 1)'!$AF$205*100</f>
        <v>0</v>
      </c>
      <c r="AF196" s="461">
        <f>'Data (Layer 1)'!AF196/'Data (Layer 1)'!$AF$205*100</f>
        <v>2.3180287816941276</v>
      </c>
      <c r="AH196" s="48"/>
      <c r="AI196" s="48"/>
      <c r="AJ196" s="48"/>
      <c r="AK196" s="48"/>
      <c r="AL196" s="48"/>
      <c r="AM196" s="48"/>
    </row>
    <row r="197" spans="1:42" s="32" customFormat="1" ht="11.25" x14ac:dyDescent="0.2">
      <c r="A197" s="316" t="s">
        <v>169</v>
      </c>
      <c r="B197" s="317"/>
      <c r="C197" s="318" t="s">
        <v>220</v>
      </c>
      <c r="D197" s="603">
        <f>'Data (Layer 1)'!D197/'Data (Layer 1)'!$AF$205*100</f>
        <v>2.1251080058397638</v>
      </c>
      <c r="E197" s="459">
        <f>'Data (Layer 1)'!E197/'Data (Layer 1)'!$AF$205*100</f>
        <v>0</v>
      </c>
      <c r="F197" s="459">
        <f>'Data (Layer 1)'!F197/'Data (Layer 1)'!$AF$205*100</f>
        <v>3.3519053719870094E-3</v>
      </c>
      <c r="G197" s="604">
        <f>'Data (Layer 1)'!G197/'Data (Layer 1)'!$AF$205*100</f>
        <v>0</v>
      </c>
      <c r="H197" s="605">
        <f>'Data (Layer 1)'!H197/'Data (Layer 1)'!$AF$205*100</f>
        <v>0</v>
      </c>
      <c r="I197" s="605">
        <f>'Data (Layer 1)'!I197/'Data (Layer 1)'!$AF$205*100</f>
        <v>0</v>
      </c>
      <c r="J197" s="605">
        <f>'Data (Layer 1)'!J197/'Data (Layer 1)'!$AF$205*100</f>
        <v>0</v>
      </c>
      <c r="K197" s="605">
        <f>'Data (Layer 1)'!K197/'Data (Layer 1)'!$AF$205*100</f>
        <v>0</v>
      </c>
      <c r="L197" s="605">
        <f>'Data (Layer 1)'!L197/'Data (Layer 1)'!$AF$205*100</f>
        <v>0</v>
      </c>
      <c r="M197" s="606">
        <f>'Data (Layer 1)'!M197/'Data (Layer 1)'!$AF$205*100</f>
        <v>0</v>
      </c>
      <c r="N197" s="459">
        <f>'Data (Layer 1)'!N197/'Data (Layer 1)'!$AF$205*100</f>
        <v>0</v>
      </c>
      <c r="O197" s="459">
        <f>'Data (Layer 1)'!O197/'Data (Layer 1)'!$AF$205*100</f>
        <v>-1.1381580907547002</v>
      </c>
      <c r="P197" s="460">
        <f>'Data (Layer 1)'!P197/'Data (Layer 1)'!$AF$205*100</f>
        <v>0.99030182045705095</v>
      </c>
      <c r="Q197" s="607">
        <f>'Data (Layer 1)'!Q197/'Data (Layer 1)'!$AF$205*100</f>
        <v>0</v>
      </c>
      <c r="R197" s="604">
        <f>'Data (Layer 1)'!R197/'Data (Layer 1)'!$AF$205*100</f>
        <v>0</v>
      </c>
      <c r="S197" s="604">
        <f>'Data (Layer 1)'!S197/'Data (Layer 1)'!$AF$205*100</f>
        <v>0</v>
      </c>
      <c r="T197" s="606">
        <f>'Data (Layer 1)'!T197/'Data (Layer 1)'!$AF$205*100</f>
        <v>0</v>
      </c>
      <c r="U197" s="459">
        <f>'Data (Layer 1)'!U197/'Data (Layer 1)'!$AF$205*100</f>
        <v>0</v>
      </c>
      <c r="V197" s="604">
        <f>'Data (Layer 1)'!V197/'Data (Layer 1)'!$AF$205*100</f>
        <v>0</v>
      </c>
      <c r="W197" s="605">
        <f>'Data (Layer 1)'!W197/'Data (Layer 1)'!$AF$205*100</f>
        <v>0</v>
      </c>
      <c r="X197" s="605">
        <f>'Data (Layer 1)'!X197/'Data (Layer 1)'!$AF$205*100</f>
        <v>0</v>
      </c>
      <c r="Y197" s="605">
        <f>'Data (Layer 1)'!Y197/'Data (Layer 1)'!$AF$205*100</f>
        <v>0</v>
      </c>
      <c r="Z197" s="605">
        <f>'Data (Layer 1)'!Z197/'Data (Layer 1)'!$AF$205*100</f>
        <v>0</v>
      </c>
      <c r="AA197" s="605">
        <f>'Data (Layer 1)'!AA197/'Data (Layer 1)'!$AF$205*100</f>
        <v>0</v>
      </c>
      <c r="AB197" s="606">
        <f>'Data (Layer 1)'!AB197/'Data (Layer 1)'!$AF$205*100</f>
        <v>0</v>
      </c>
      <c r="AC197" s="459">
        <f>'Data (Layer 1)'!AC197/'Data (Layer 1)'!$AF$205*100</f>
        <v>0</v>
      </c>
      <c r="AD197" s="459">
        <f>'Data (Layer 1)'!AD197/'Data (Layer 1)'!$AF$205*100</f>
        <v>0</v>
      </c>
      <c r="AE197" s="608">
        <f>'Data (Layer 1)'!AE197/'Data (Layer 1)'!$AF$205*100</f>
        <v>0</v>
      </c>
      <c r="AF197" s="461">
        <f>'Data (Layer 1)'!AF197/'Data (Layer 1)'!$AF$205*100</f>
        <v>0.99030182045705095</v>
      </c>
      <c r="AH197" s="48"/>
      <c r="AI197" s="48"/>
      <c r="AJ197" s="48"/>
      <c r="AK197" s="48"/>
      <c r="AL197" s="48"/>
      <c r="AM197" s="48"/>
    </row>
    <row r="198" spans="1:42" s="36" customFormat="1" x14ac:dyDescent="0.2">
      <c r="A198" s="328"/>
      <c r="B198" s="329"/>
      <c r="C198" s="330"/>
      <c r="D198" s="609"/>
      <c r="E198" s="462"/>
      <c r="F198" s="462"/>
      <c r="G198" s="610"/>
      <c r="H198" s="611"/>
      <c r="I198" s="612"/>
      <c r="J198" s="612"/>
      <c r="K198" s="612"/>
      <c r="L198" s="613"/>
      <c r="M198" s="614"/>
      <c r="N198" s="462"/>
      <c r="O198" s="462"/>
      <c r="P198" s="463"/>
      <c r="Q198" s="615"/>
      <c r="R198" s="616"/>
      <c r="S198" s="616"/>
      <c r="T198" s="617"/>
      <c r="U198" s="462"/>
      <c r="V198" s="616"/>
      <c r="W198" s="612"/>
      <c r="X198" s="612"/>
      <c r="Y198" s="612"/>
      <c r="Z198" s="612"/>
      <c r="AA198" s="612"/>
      <c r="AB198" s="617"/>
      <c r="AC198" s="462"/>
      <c r="AD198" s="462"/>
      <c r="AE198" s="618"/>
      <c r="AF198" s="464"/>
      <c r="AH198" s="49"/>
      <c r="AI198" s="49"/>
      <c r="AJ198" s="49"/>
      <c r="AK198" s="49"/>
      <c r="AL198" s="49"/>
      <c r="AM198" s="49"/>
    </row>
    <row r="199" spans="1:42" s="36" customFormat="1" x14ac:dyDescent="0.2">
      <c r="A199" s="54" t="s">
        <v>170</v>
      </c>
      <c r="B199" s="3"/>
      <c r="C199" s="4" t="s">
        <v>220</v>
      </c>
      <c r="D199" s="405">
        <f>'Data (Layer 1)'!D199/'Data (Layer 1)'!$AF$205*100</f>
        <v>7.1142329350773181</v>
      </c>
      <c r="E199" s="406">
        <f>'Data (Layer 1)'!E199/'Data (Layer 1)'!$AF$205*100</f>
        <v>0</v>
      </c>
      <c r="F199" s="406">
        <f>'Data (Layer 1)'!F199/'Data (Layer 1)'!$AF$205*100</f>
        <v>0</v>
      </c>
      <c r="G199" s="407">
        <f>'Data (Layer 1)'!G199/'Data (Layer 1)'!$AF$205*100</f>
        <v>0</v>
      </c>
      <c r="H199" s="408">
        <f>'Data (Layer 1)'!H199/'Data (Layer 1)'!$AF$205*100</f>
        <v>0</v>
      </c>
      <c r="I199" s="409">
        <f>'Data (Layer 1)'!I199/'Data (Layer 1)'!$AF$205*100</f>
        <v>0</v>
      </c>
      <c r="J199" s="409">
        <f>'Data (Layer 1)'!J199/'Data (Layer 1)'!$AF$205*100</f>
        <v>0</v>
      </c>
      <c r="K199" s="409">
        <f>'Data (Layer 1)'!K199/'Data (Layer 1)'!$AF$205*100</f>
        <v>0</v>
      </c>
      <c r="L199" s="409">
        <f>'Data (Layer 1)'!L199/'Data (Layer 1)'!$AF$205*100</f>
        <v>0</v>
      </c>
      <c r="M199" s="410">
        <f>'Data (Layer 1)'!M199/'Data (Layer 1)'!$AF$205*100</f>
        <v>0</v>
      </c>
      <c r="N199" s="406">
        <f>'Data (Layer 1)'!N199/'Data (Layer 1)'!$AF$205*100</f>
        <v>0</v>
      </c>
      <c r="O199" s="406">
        <f>'Data (Layer 1)'!O199/'Data (Layer 1)'!$AF$205*100</f>
        <v>0.92922265590084319</v>
      </c>
      <c r="P199" s="465">
        <f>'Data (Layer 1)'!P199/'Data (Layer 1)'!$AF$205*100</f>
        <v>8.0434555909781604</v>
      </c>
      <c r="Q199" s="411">
        <f>'Data (Layer 1)'!Q199/'Data (Layer 1)'!$AF$205*100</f>
        <v>0</v>
      </c>
      <c r="R199" s="412">
        <f>'Data (Layer 1)'!R199/'Data (Layer 1)'!$AF$205*100</f>
        <v>-8.9384143252986912E-3</v>
      </c>
      <c r="S199" s="412">
        <f>'Data (Layer 1)'!S199/'Data (Layer 1)'!$AF$205*100</f>
        <v>0</v>
      </c>
      <c r="T199" s="413">
        <f>'Data (Layer 1)'!T199/'Data (Layer 1)'!$AF$205*100</f>
        <v>0</v>
      </c>
      <c r="U199" s="406">
        <f>'Data (Layer 1)'!U199/'Data (Layer 1)'!$AF$205*100</f>
        <v>-8.9384143252986912E-3</v>
      </c>
      <c r="V199" s="412">
        <f>'Data (Layer 1)'!V199/'Data (Layer 1)'!$AF$205*100</f>
        <v>0</v>
      </c>
      <c r="W199" s="409">
        <f>'Data (Layer 1)'!W199/'Data (Layer 1)'!$AF$205*100</f>
        <v>0</v>
      </c>
      <c r="X199" s="409">
        <f>'Data (Layer 1)'!X199/'Data (Layer 1)'!$AF$205*100</f>
        <v>0</v>
      </c>
      <c r="Y199" s="409">
        <f>'Data (Layer 1)'!Y199/'Data (Layer 1)'!$AF$205*100</f>
        <v>0</v>
      </c>
      <c r="Z199" s="409">
        <f>'Data (Layer 1)'!Z199/'Data (Layer 1)'!$AF$205*100</f>
        <v>0</v>
      </c>
      <c r="AA199" s="409">
        <f>'Data (Layer 1)'!AA199/'Data (Layer 1)'!$AF$205*100</f>
        <v>0</v>
      </c>
      <c r="AB199" s="413">
        <f>'Data (Layer 1)'!AB199/'Data (Layer 1)'!$AF$205*100</f>
        <v>0</v>
      </c>
      <c r="AC199" s="406">
        <f>'Data (Layer 1)'!AC199/'Data (Layer 1)'!$AF$205*100</f>
        <v>0</v>
      </c>
      <c r="AD199" s="406">
        <f>'Data (Layer 1)'!AD199/'Data (Layer 1)'!$AF$205*100</f>
        <v>0</v>
      </c>
      <c r="AE199" s="414">
        <f>'Data (Layer 1)'!AE199/'Data (Layer 1)'!$AF$205*100</f>
        <v>-8.9384143252986912E-3</v>
      </c>
      <c r="AF199" s="466">
        <f>'Data (Layer 1)'!AF199/'Data (Layer 1)'!$AF$205*100</f>
        <v>8.0345171766528605</v>
      </c>
      <c r="AH199" s="49"/>
      <c r="AI199" s="49"/>
      <c r="AJ199" s="49"/>
      <c r="AK199" s="49"/>
      <c r="AL199" s="49"/>
      <c r="AM199" s="49"/>
    </row>
    <row r="200" spans="1:42" s="32" customFormat="1" ht="11.25" x14ac:dyDescent="0.2">
      <c r="A200" s="343" t="s">
        <v>166</v>
      </c>
      <c r="B200" s="344"/>
      <c r="C200" s="345" t="s">
        <v>220</v>
      </c>
      <c r="D200" s="600">
        <f>'Data (Layer 1)'!D200/'Data (Layer 1)'!$AF$205*100</f>
        <v>1.9396359085898163</v>
      </c>
      <c r="E200" s="457">
        <f>'Data (Layer 1)'!E200/'Data (Layer 1)'!$AF$205*100</f>
        <v>0</v>
      </c>
      <c r="F200" s="457">
        <f>'Data (Layer 1)'!F200/'Data (Layer 1)'!$AF$205*100</f>
        <v>0</v>
      </c>
      <c r="G200" s="588">
        <f>'Data (Layer 1)'!G200/'Data (Layer 1)'!$AF$205*100</f>
        <v>0</v>
      </c>
      <c r="H200" s="585">
        <f>'Data (Layer 1)'!H200/'Data (Layer 1)'!$AF$205*100</f>
        <v>0</v>
      </c>
      <c r="I200" s="585">
        <f>'Data (Layer 1)'!I200/'Data (Layer 1)'!$AF$205*100</f>
        <v>0</v>
      </c>
      <c r="J200" s="585">
        <f>'Data (Layer 1)'!J200/'Data (Layer 1)'!$AF$205*100</f>
        <v>0</v>
      </c>
      <c r="K200" s="585">
        <f>'Data (Layer 1)'!K200/'Data (Layer 1)'!$AF$205*100</f>
        <v>0</v>
      </c>
      <c r="L200" s="585">
        <f>'Data (Layer 1)'!L200/'Data (Layer 1)'!$AF$205*100</f>
        <v>0</v>
      </c>
      <c r="M200" s="589">
        <f>'Data (Layer 1)'!M200/'Data (Layer 1)'!$AF$205*100</f>
        <v>0</v>
      </c>
      <c r="N200" s="459">
        <f>'Data (Layer 1)'!N200/'Data (Layer 1)'!$AF$205*100</f>
        <v>0</v>
      </c>
      <c r="O200" s="457">
        <f>'Data (Layer 1)'!O200/'Data (Layer 1)'!$AF$205*100</f>
        <v>0.42420224652146715</v>
      </c>
      <c r="P200" s="467">
        <f>'Data (Layer 1)'!P200/'Data (Layer 1)'!$AF$205*100</f>
        <v>2.3638381551112833</v>
      </c>
      <c r="Q200" s="601">
        <f>'Data (Layer 1)'!Q200/'Data (Layer 1)'!$AF$205*100</f>
        <v>0</v>
      </c>
      <c r="R200" s="588">
        <f>'Data (Layer 1)'!R200/'Data (Layer 1)'!$AF$205*100</f>
        <v>-8.9384143252986912E-3</v>
      </c>
      <c r="S200" s="588">
        <f>'Data (Layer 1)'!S200/'Data (Layer 1)'!$AF$205*100</f>
        <v>0</v>
      </c>
      <c r="T200" s="589">
        <f>'Data (Layer 1)'!T200/'Data (Layer 1)'!$AF$205*100</f>
        <v>0</v>
      </c>
      <c r="U200" s="457">
        <f>'Data (Layer 1)'!U200/'Data (Layer 1)'!$AF$205*100</f>
        <v>-8.9384143252986912E-3</v>
      </c>
      <c r="V200" s="588">
        <f>'Data (Layer 1)'!V200/'Data (Layer 1)'!$AF$205*100</f>
        <v>0</v>
      </c>
      <c r="W200" s="585">
        <f>'Data (Layer 1)'!W200/'Data (Layer 1)'!$AF$205*100</f>
        <v>0</v>
      </c>
      <c r="X200" s="585">
        <f>'Data (Layer 1)'!X200/'Data (Layer 1)'!$AF$205*100</f>
        <v>0</v>
      </c>
      <c r="Y200" s="585">
        <f>'Data (Layer 1)'!Y200/'Data (Layer 1)'!$AF$205*100</f>
        <v>0</v>
      </c>
      <c r="Z200" s="585">
        <f>'Data (Layer 1)'!Z200/'Data (Layer 1)'!$AF$205*100</f>
        <v>0</v>
      </c>
      <c r="AA200" s="585">
        <f>'Data (Layer 1)'!AA200/'Data (Layer 1)'!$AF$205*100</f>
        <v>0</v>
      </c>
      <c r="AB200" s="589">
        <f>'Data (Layer 1)'!AB200/'Data (Layer 1)'!$AF$205*100</f>
        <v>0</v>
      </c>
      <c r="AC200" s="457">
        <f>'Data (Layer 1)'!AC200/'Data (Layer 1)'!$AF$205*100</f>
        <v>0</v>
      </c>
      <c r="AD200" s="457">
        <f>'Data (Layer 1)'!AD200/'Data (Layer 1)'!$AF$205*100</f>
        <v>0</v>
      </c>
      <c r="AE200" s="467">
        <f>'Data (Layer 1)'!AE200/'Data (Layer 1)'!$AF$205*100</f>
        <v>-8.9384143252986912E-3</v>
      </c>
      <c r="AF200" s="468">
        <f>'Data (Layer 1)'!AF200/'Data (Layer 1)'!$AF$205*100</f>
        <v>2.3548997407859846</v>
      </c>
      <c r="AH200" s="48"/>
      <c r="AI200" s="48"/>
      <c r="AJ200" s="48"/>
      <c r="AK200" s="48"/>
      <c r="AL200" s="48"/>
      <c r="AM200" s="48"/>
    </row>
    <row r="201" spans="1:42" s="32" customFormat="1" ht="11.25" x14ac:dyDescent="0.2">
      <c r="A201" s="343" t="s">
        <v>167</v>
      </c>
      <c r="B201" s="344"/>
      <c r="C201" s="345" t="s">
        <v>220</v>
      </c>
      <c r="D201" s="600">
        <f>'Data (Layer 1)'!D201/'Data (Layer 1)'!$AF$205*100</f>
        <v>4.3872716980007747</v>
      </c>
      <c r="E201" s="457">
        <f>'Data (Layer 1)'!E201/'Data (Layer 1)'!$AF$205*100</f>
        <v>0</v>
      </c>
      <c r="F201" s="457">
        <f>'Data (Layer 1)'!F201/'Data (Layer 1)'!$AF$205*100</f>
        <v>0</v>
      </c>
      <c r="G201" s="588">
        <f>'Data (Layer 1)'!G201/'Data (Layer 1)'!$AF$205*100</f>
        <v>0</v>
      </c>
      <c r="H201" s="585">
        <f>'Data (Layer 1)'!H201/'Data (Layer 1)'!$AF$205*100</f>
        <v>0</v>
      </c>
      <c r="I201" s="585">
        <f>'Data (Layer 1)'!I201/'Data (Layer 1)'!$AF$205*100</f>
        <v>0</v>
      </c>
      <c r="J201" s="585">
        <f>'Data (Layer 1)'!J201/'Data (Layer 1)'!$AF$205*100</f>
        <v>0</v>
      </c>
      <c r="K201" s="585">
        <f>'Data (Layer 1)'!K201/'Data (Layer 1)'!$AF$205*100</f>
        <v>0</v>
      </c>
      <c r="L201" s="585">
        <f>'Data (Layer 1)'!L201/'Data (Layer 1)'!$AF$205*100</f>
        <v>0</v>
      </c>
      <c r="M201" s="589">
        <f>'Data (Layer 1)'!M201/'Data (Layer 1)'!$AF$205*100</f>
        <v>0</v>
      </c>
      <c r="N201" s="459">
        <f>'Data (Layer 1)'!N201/'Data (Layer 1)'!$AF$205*100</f>
        <v>0</v>
      </c>
      <c r="O201" s="457">
        <f>'Data (Layer 1)'!O201/'Data (Layer 1)'!$AF$205*100</f>
        <v>0.64877990644459671</v>
      </c>
      <c r="P201" s="467">
        <f>'Data (Layer 1)'!P201/'Data (Layer 1)'!$AF$205*100</f>
        <v>5.0360516044453716</v>
      </c>
      <c r="Q201" s="601">
        <f>'Data (Layer 1)'!Q201/'Data (Layer 1)'!$AF$205*100</f>
        <v>0</v>
      </c>
      <c r="R201" s="588">
        <f>'Data (Layer 1)'!R201/'Data (Layer 1)'!$AF$205*100</f>
        <v>0</v>
      </c>
      <c r="S201" s="588">
        <f>'Data (Layer 1)'!S201/'Data (Layer 1)'!$AF$205*100</f>
        <v>0</v>
      </c>
      <c r="T201" s="589">
        <f>'Data (Layer 1)'!T201/'Data (Layer 1)'!$AF$205*100</f>
        <v>0</v>
      </c>
      <c r="U201" s="457">
        <f>'Data (Layer 1)'!U201/'Data (Layer 1)'!$AF$205*100</f>
        <v>0</v>
      </c>
      <c r="V201" s="588">
        <f>'Data (Layer 1)'!V201/'Data (Layer 1)'!$AF$205*100</f>
        <v>0</v>
      </c>
      <c r="W201" s="585">
        <f>'Data (Layer 1)'!W201/'Data (Layer 1)'!$AF$205*100</f>
        <v>0</v>
      </c>
      <c r="X201" s="585">
        <f>'Data (Layer 1)'!X201/'Data (Layer 1)'!$AF$205*100</f>
        <v>0</v>
      </c>
      <c r="Y201" s="585">
        <f>'Data (Layer 1)'!Y201/'Data (Layer 1)'!$AF$205*100</f>
        <v>0</v>
      </c>
      <c r="Z201" s="585">
        <f>'Data (Layer 1)'!Z201/'Data (Layer 1)'!$AF$205*100</f>
        <v>0</v>
      </c>
      <c r="AA201" s="585">
        <f>'Data (Layer 1)'!AA201/'Data (Layer 1)'!$AF$205*100</f>
        <v>0</v>
      </c>
      <c r="AB201" s="589">
        <f>'Data (Layer 1)'!AB201/'Data (Layer 1)'!$AF$205*100</f>
        <v>0</v>
      </c>
      <c r="AC201" s="457">
        <f>'Data (Layer 1)'!AC201/'Data (Layer 1)'!$AF$205*100</f>
        <v>0</v>
      </c>
      <c r="AD201" s="457">
        <f>'Data (Layer 1)'!AD201/'Data (Layer 1)'!$AF$205*100</f>
        <v>0</v>
      </c>
      <c r="AE201" s="467">
        <f>'Data (Layer 1)'!AE201/'Data (Layer 1)'!$AF$205*100</f>
        <v>0</v>
      </c>
      <c r="AF201" s="468">
        <f>'Data (Layer 1)'!AF201/'Data (Layer 1)'!$AF$205*100</f>
        <v>5.0360516044453716</v>
      </c>
      <c r="AH201" s="48"/>
      <c r="AI201" s="48"/>
      <c r="AJ201" s="48"/>
      <c r="AK201" s="48"/>
      <c r="AL201" s="48"/>
      <c r="AM201" s="48"/>
    </row>
    <row r="202" spans="1:42" s="32" customFormat="1" ht="11.25" x14ac:dyDescent="0.2">
      <c r="A202" s="343" t="s">
        <v>168</v>
      </c>
      <c r="B202" s="344"/>
      <c r="C202" s="345" t="s">
        <v>220</v>
      </c>
      <c r="D202" s="600">
        <f>'Data (Layer 1)'!D202/'Data (Layer 1)'!$AF$205*100</f>
        <v>0.48863331644966185</v>
      </c>
      <c r="E202" s="457">
        <f>'Data (Layer 1)'!E202/'Data (Layer 1)'!$AF$205*100</f>
        <v>0</v>
      </c>
      <c r="F202" s="457">
        <f>'Data (Layer 1)'!F202/'Data (Layer 1)'!$AF$205*100</f>
        <v>0</v>
      </c>
      <c r="G202" s="588">
        <f>'Data (Layer 1)'!G202/'Data (Layer 1)'!$AF$205*100</f>
        <v>0</v>
      </c>
      <c r="H202" s="585">
        <f>'Data (Layer 1)'!H202/'Data (Layer 1)'!$AF$205*100</f>
        <v>0</v>
      </c>
      <c r="I202" s="585">
        <f>'Data (Layer 1)'!I202/'Data (Layer 1)'!$AF$205*100</f>
        <v>0</v>
      </c>
      <c r="J202" s="585">
        <f>'Data (Layer 1)'!J202/'Data (Layer 1)'!$AF$205*100</f>
        <v>0</v>
      </c>
      <c r="K202" s="585">
        <f>'Data (Layer 1)'!K202/'Data (Layer 1)'!$AF$205*100</f>
        <v>0</v>
      </c>
      <c r="L202" s="585">
        <f>'Data (Layer 1)'!L202/'Data (Layer 1)'!$AF$205*100</f>
        <v>0</v>
      </c>
      <c r="M202" s="589">
        <f>'Data (Layer 1)'!M202/'Data (Layer 1)'!$AF$205*100</f>
        <v>0</v>
      </c>
      <c r="N202" s="459">
        <f>'Data (Layer 1)'!N202/'Data (Layer 1)'!$AF$205*100</f>
        <v>0</v>
      </c>
      <c r="O202" s="457">
        <f>'Data (Layer 1)'!O202/'Data (Layer 1)'!$AF$205*100</f>
        <v>0</v>
      </c>
      <c r="P202" s="467">
        <f>'Data (Layer 1)'!P202/'Data (Layer 1)'!$AF$205*100</f>
        <v>0.48863331644966185</v>
      </c>
      <c r="Q202" s="601">
        <f>'Data (Layer 1)'!Q202/'Data (Layer 1)'!$AF$205*100</f>
        <v>0</v>
      </c>
      <c r="R202" s="588">
        <f>'Data (Layer 1)'!R202/'Data (Layer 1)'!$AF$205*100</f>
        <v>0</v>
      </c>
      <c r="S202" s="588">
        <f>'Data (Layer 1)'!S202/'Data (Layer 1)'!$AF$205*100</f>
        <v>0</v>
      </c>
      <c r="T202" s="589">
        <f>'Data (Layer 1)'!T202/'Data (Layer 1)'!$AF$205*100</f>
        <v>0</v>
      </c>
      <c r="U202" s="457">
        <f>'Data (Layer 1)'!U202/'Data (Layer 1)'!$AF$205*100</f>
        <v>0</v>
      </c>
      <c r="V202" s="588">
        <f>'Data (Layer 1)'!V202/'Data (Layer 1)'!$AF$205*100</f>
        <v>0</v>
      </c>
      <c r="W202" s="585">
        <f>'Data (Layer 1)'!W202/'Data (Layer 1)'!$AF$205*100</f>
        <v>0</v>
      </c>
      <c r="X202" s="585">
        <f>'Data (Layer 1)'!X202/'Data (Layer 1)'!$AF$205*100</f>
        <v>0</v>
      </c>
      <c r="Y202" s="585">
        <f>'Data (Layer 1)'!Y202/'Data (Layer 1)'!$AF$205*100</f>
        <v>0</v>
      </c>
      <c r="Z202" s="585">
        <f>'Data (Layer 1)'!Z202/'Data (Layer 1)'!$AF$205*100</f>
        <v>0</v>
      </c>
      <c r="AA202" s="585">
        <f>'Data (Layer 1)'!AA202/'Data (Layer 1)'!$AF$205*100</f>
        <v>0</v>
      </c>
      <c r="AB202" s="589">
        <f>'Data (Layer 1)'!AB202/'Data (Layer 1)'!$AF$205*100</f>
        <v>0</v>
      </c>
      <c r="AC202" s="457">
        <f>'Data (Layer 1)'!AC202/'Data (Layer 1)'!$AF$205*100</f>
        <v>0</v>
      </c>
      <c r="AD202" s="457">
        <f>'Data (Layer 1)'!AD202/'Data (Layer 1)'!$AF$205*100</f>
        <v>0</v>
      </c>
      <c r="AE202" s="467">
        <f>'Data (Layer 1)'!AE202/'Data (Layer 1)'!$AF$205*100</f>
        <v>0</v>
      </c>
      <c r="AF202" s="468">
        <f>'Data (Layer 1)'!AF202/'Data (Layer 1)'!$AF$205*100</f>
        <v>0.48863331644966185</v>
      </c>
      <c r="AH202" s="48"/>
      <c r="AI202" s="48"/>
      <c r="AJ202" s="48"/>
      <c r="AK202" s="48"/>
      <c r="AL202" s="48"/>
      <c r="AM202" s="48"/>
    </row>
    <row r="203" spans="1:42" s="32" customFormat="1" ht="11.25" x14ac:dyDescent="0.2">
      <c r="A203" s="343" t="s">
        <v>169</v>
      </c>
      <c r="B203" s="344"/>
      <c r="C203" s="345" t="s">
        <v>220</v>
      </c>
      <c r="D203" s="600">
        <f>'Data (Layer 1)'!D203/'Data (Layer 1)'!$AF$205*100</f>
        <v>0.29869201203706464</v>
      </c>
      <c r="E203" s="457">
        <f>'Data (Layer 1)'!E203/'Data (Layer 1)'!$AF$205*100</f>
        <v>0</v>
      </c>
      <c r="F203" s="457">
        <f>'Data (Layer 1)'!F203/'Data (Layer 1)'!$AF$205*100</f>
        <v>0</v>
      </c>
      <c r="G203" s="588">
        <f>'Data (Layer 1)'!G203/'Data (Layer 1)'!$AF$205*100</f>
        <v>0</v>
      </c>
      <c r="H203" s="585">
        <f>'Data (Layer 1)'!H203/'Data (Layer 1)'!$AF$205*100</f>
        <v>0</v>
      </c>
      <c r="I203" s="585">
        <f>'Data (Layer 1)'!I203/'Data (Layer 1)'!$AF$205*100</f>
        <v>0</v>
      </c>
      <c r="J203" s="585">
        <f>'Data (Layer 1)'!J203/'Data (Layer 1)'!$AF$205*100</f>
        <v>0</v>
      </c>
      <c r="K203" s="585">
        <f>'Data (Layer 1)'!K203/'Data (Layer 1)'!$AF$205*100</f>
        <v>0</v>
      </c>
      <c r="L203" s="585">
        <f>'Data (Layer 1)'!L203/'Data (Layer 1)'!$AF$205*100</f>
        <v>0</v>
      </c>
      <c r="M203" s="589">
        <f>'Data (Layer 1)'!M203/'Data (Layer 1)'!$AF$205*100</f>
        <v>0</v>
      </c>
      <c r="N203" s="457">
        <f>'Data (Layer 1)'!N203/'Data (Layer 1)'!$AF$205*100</f>
        <v>0</v>
      </c>
      <c r="O203" s="457">
        <f>'Data (Layer 1)'!O203/'Data (Layer 1)'!$AF$205*100</f>
        <v>-0.14375949706522062</v>
      </c>
      <c r="P203" s="467">
        <f>'Data (Layer 1)'!P203/'Data (Layer 1)'!$AF$205*100</f>
        <v>0.15493251497184399</v>
      </c>
      <c r="Q203" s="601">
        <f>'Data (Layer 1)'!Q203/'Data (Layer 1)'!$AF$205*100</f>
        <v>0</v>
      </c>
      <c r="R203" s="588">
        <f>'Data (Layer 1)'!R203/'Data (Layer 1)'!$AF$205*100</f>
        <v>0</v>
      </c>
      <c r="S203" s="588">
        <f>'Data (Layer 1)'!S203/'Data (Layer 1)'!$AF$205*100</f>
        <v>0</v>
      </c>
      <c r="T203" s="589">
        <f>'Data (Layer 1)'!T203/'Data (Layer 1)'!$AF$205*100</f>
        <v>0</v>
      </c>
      <c r="U203" s="457">
        <f>'Data (Layer 1)'!U203/'Data (Layer 1)'!$AF$205*100</f>
        <v>0</v>
      </c>
      <c r="V203" s="588">
        <f>'Data (Layer 1)'!V203/'Data (Layer 1)'!$AF$205*100</f>
        <v>0</v>
      </c>
      <c r="W203" s="585">
        <f>'Data (Layer 1)'!W203/'Data (Layer 1)'!$AF$205*100</f>
        <v>0</v>
      </c>
      <c r="X203" s="585">
        <f>'Data (Layer 1)'!X203/'Data (Layer 1)'!$AF$205*100</f>
        <v>0</v>
      </c>
      <c r="Y203" s="585">
        <f>'Data (Layer 1)'!Y203/'Data (Layer 1)'!$AF$205*100</f>
        <v>0</v>
      </c>
      <c r="Z203" s="585">
        <f>'Data (Layer 1)'!Z203/'Data (Layer 1)'!$AF$205*100</f>
        <v>0</v>
      </c>
      <c r="AA203" s="585">
        <f>'Data (Layer 1)'!AA203/'Data (Layer 1)'!$AF$205*100</f>
        <v>0</v>
      </c>
      <c r="AB203" s="589">
        <f>'Data (Layer 1)'!AB203/'Data (Layer 1)'!$AF$205*100</f>
        <v>0</v>
      </c>
      <c r="AC203" s="457">
        <f>'Data (Layer 1)'!AC203/'Data (Layer 1)'!$AF$205*100</f>
        <v>0</v>
      </c>
      <c r="AD203" s="457">
        <f>'Data (Layer 1)'!AD203/'Data (Layer 1)'!$AF$205*100</f>
        <v>0</v>
      </c>
      <c r="AE203" s="467">
        <f>'Data (Layer 1)'!AE203/'Data (Layer 1)'!$AF$205*100</f>
        <v>0</v>
      </c>
      <c r="AF203" s="468">
        <f>'Data (Layer 1)'!AF203/'Data (Layer 1)'!$AF$205*100</f>
        <v>0.15493251497184399</v>
      </c>
      <c r="AH203" s="48"/>
      <c r="AI203" s="48"/>
      <c r="AJ203" s="48"/>
      <c r="AK203" s="48"/>
      <c r="AL203" s="48"/>
      <c r="AM203" s="48"/>
    </row>
    <row r="204" spans="1:42" s="36" customFormat="1" ht="13.5" thickBot="1" x14ac:dyDescent="0.25">
      <c r="A204" s="348"/>
      <c r="B204" s="349"/>
      <c r="C204" s="350"/>
      <c r="D204" s="619"/>
      <c r="E204" s="469"/>
      <c r="F204" s="469"/>
      <c r="G204" s="620"/>
      <c r="H204" s="621"/>
      <c r="I204" s="622"/>
      <c r="J204" s="622"/>
      <c r="K204" s="622"/>
      <c r="L204" s="623"/>
      <c r="M204" s="624"/>
      <c r="N204" s="469"/>
      <c r="O204" s="469"/>
      <c r="P204" s="470"/>
      <c r="Q204" s="625"/>
      <c r="R204" s="626"/>
      <c r="S204" s="626"/>
      <c r="T204" s="627"/>
      <c r="U204" s="469"/>
      <c r="V204" s="626"/>
      <c r="W204" s="622"/>
      <c r="X204" s="622"/>
      <c r="Y204" s="622"/>
      <c r="Z204" s="622"/>
      <c r="AA204" s="622"/>
      <c r="AB204" s="627"/>
      <c r="AC204" s="469"/>
      <c r="AD204" s="469"/>
      <c r="AE204" s="628"/>
      <c r="AF204" s="471"/>
      <c r="AH204" s="49"/>
      <c r="AI204" s="49"/>
      <c r="AJ204" s="49"/>
      <c r="AK204" s="49"/>
      <c r="AL204" s="49"/>
      <c r="AM204" s="49"/>
    </row>
    <row r="205" spans="1:42" s="1" customFormat="1" ht="19.5" thickTop="1" thickBot="1" x14ac:dyDescent="0.3">
      <c r="A205" s="57" t="s">
        <v>171</v>
      </c>
      <c r="B205" s="37"/>
      <c r="C205" s="38"/>
      <c r="D205" s="472">
        <f>'Data (Layer 1)'!D205/'Data (Layer 1)'!$AF$205*100</f>
        <v>5.2997348270416831</v>
      </c>
      <c r="E205" s="473">
        <f>'Data (Layer 1)'!E205/'Data (Layer 1)'!$AF$205*100</f>
        <v>14.1830289306677</v>
      </c>
      <c r="F205" s="473">
        <f>'Data (Layer 1)'!F205/'Data (Layer 1)'!$AF$205*100</f>
        <v>55.979054315764387</v>
      </c>
      <c r="G205" s="474">
        <f>'Data (Layer 1)'!G205/'Data (Layer 1)'!$AF$205*100</f>
        <v>1.0457944760599469</v>
      </c>
      <c r="H205" s="475">
        <f>'Data (Layer 1)'!H205/'Data (Layer 1)'!$AF$205*100</f>
        <v>0</v>
      </c>
      <c r="I205" s="476">
        <f>'Data (Layer 1)'!I205/'Data (Layer 1)'!$AF$205*100</f>
        <v>3.7422161308583854</v>
      </c>
      <c r="J205" s="476">
        <f>'Data (Layer 1)'!J205/'Data (Layer 1)'!$AF$205*100</f>
        <v>10.862408008819235</v>
      </c>
      <c r="K205" s="476">
        <f>'Data (Layer 1)'!K205/'Data (Layer 1)'!$AF$205*100</f>
        <v>1.4018413133510115</v>
      </c>
      <c r="L205" s="476">
        <f>'Data (Layer 1)'!L205/'Data (Layer 1)'!$AF$205*100</f>
        <v>1.9105860620325952</v>
      </c>
      <c r="M205" s="477">
        <f>'Data (Layer 1)'!M205/'Data (Layer 1)'!$AF$205*100</f>
        <v>0.23575067782975298</v>
      </c>
      <c r="N205" s="473">
        <f>'Data (Layer 1)'!N205/'Data (Layer 1)'!$AF$205*100</f>
        <v>19.19859666895093</v>
      </c>
      <c r="O205" s="473">
        <f>'Data (Layer 1)'!O205/'Data (Layer 1)'!$AF$205*100</f>
        <v>4.8435032625212289</v>
      </c>
      <c r="P205" s="478">
        <f>'Data (Layer 1)'!P205/'Data (Layer 1)'!$AF$205*100</f>
        <v>99.50391800494593</v>
      </c>
      <c r="Q205" s="479">
        <f>'Data (Layer 1)'!Q205/'Data (Layer 1)'!$AF$205*100</f>
        <v>0.62568900277090844</v>
      </c>
      <c r="R205" s="480">
        <f>'Data (Layer 1)'!R205/'Data (Layer 1)'!$AF$205*100</f>
        <v>-1.0171170634329469</v>
      </c>
      <c r="S205" s="480">
        <f>'Data (Layer 1)'!S205/'Data (Layer 1)'!$AF$205*100</f>
        <v>-0.6115365134225188</v>
      </c>
      <c r="T205" s="481">
        <f>'Data (Layer 1)'!T205/'Data (Layer 1)'!$AF$205*100</f>
        <v>0.51731072907666176</v>
      </c>
      <c r="U205" s="473">
        <f>'Data (Layer 1)'!U205/'Data (Layer 1)'!$AF$205*100</f>
        <v>-1.1113428477788041</v>
      </c>
      <c r="V205" s="480">
        <f>'Data (Layer 1)'!V205/'Data (Layer 1)'!$AF$205*100</f>
        <v>0</v>
      </c>
      <c r="W205" s="476">
        <f>'Data (Layer 1)'!W205/'Data (Layer 1)'!$AF$205*100</f>
        <v>0.13370378094925958</v>
      </c>
      <c r="X205" s="476">
        <f>'Data (Layer 1)'!X205/'Data (Layer 1)'!$AF$205*100</f>
        <v>0</v>
      </c>
      <c r="Y205" s="476">
        <f>'Data (Layer 1)'!Y205/'Data (Layer 1)'!$AF$205*100</f>
        <v>0</v>
      </c>
      <c r="Z205" s="476">
        <f>'Data (Layer 1)'!Z205/'Data (Layer 1)'!$AF$205*100</f>
        <v>0</v>
      </c>
      <c r="AA205" s="476">
        <f>'Data (Layer 1)'!AA205/'Data (Layer 1)'!$AF$205*100</f>
        <v>1.116556922801895</v>
      </c>
      <c r="AB205" s="481">
        <f>'Data (Layer 1)'!AB205/'Data (Layer 1)'!$AF$205*100</f>
        <v>-0.31023746387390877</v>
      </c>
      <c r="AC205" s="473">
        <f>'Data (Layer 1)'!AC205/'Data (Layer 1)'!$AF$205*100</f>
        <v>0.94002323987724579</v>
      </c>
      <c r="AD205" s="473">
        <f>'Data (Layer 1)'!AD205/'Data (Layer 1)'!$AF$205*100</f>
        <v>4.1712600184727229E-2</v>
      </c>
      <c r="AE205" s="482">
        <f>'Data (Layer 1)'!AE205/'Data (Layer 1)'!$AF$205*100</f>
        <v>0.49608199505407735</v>
      </c>
      <c r="AF205" s="483">
        <f>'Data (Layer 1)'!AF205/'Data (Layer 1)'!$AF$205*100</f>
        <v>100</v>
      </c>
      <c r="AG205" s="30"/>
      <c r="AH205" s="46"/>
      <c r="AI205" s="47"/>
      <c r="AJ205" s="47"/>
      <c r="AK205" s="47"/>
      <c r="AL205" s="47"/>
      <c r="AM205" s="47"/>
      <c r="AN205" s="30"/>
      <c r="AO205" s="30"/>
      <c r="AP205" s="30"/>
    </row>
    <row r="206" spans="1:42" ht="13.5" thickTop="1" x14ac:dyDescent="0.2">
      <c r="A206" s="367"/>
      <c r="B206" s="368"/>
      <c r="C206" s="368"/>
      <c r="D206" s="368"/>
      <c r="E206" s="368"/>
      <c r="F206" s="368"/>
      <c r="G206" s="368"/>
      <c r="H206" s="368"/>
      <c r="I206" s="368"/>
      <c r="J206" s="368"/>
      <c r="K206" s="368"/>
      <c r="L206" s="368"/>
      <c r="M206" s="368"/>
      <c r="N206" s="368"/>
      <c r="O206" s="368"/>
      <c r="P206" s="368"/>
      <c r="Q206" s="368"/>
      <c r="R206" s="368"/>
      <c r="S206" s="368"/>
      <c r="T206" s="368"/>
      <c r="U206" s="368"/>
      <c r="V206" s="368"/>
      <c r="W206" s="368"/>
      <c r="X206" s="368"/>
      <c r="Y206" s="368"/>
      <c r="Z206" s="368"/>
      <c r="AA206" s="368"/>
      <c r="AB206" s="368"/>
      <c r="AC206" s="368"/>
      <c r="AD206" s="368"/>
      <c r="AE206" s="368"/>
      <c r="AF206" s="369"/>
      <c r="AH206" s="43"/>
      <c r="AI206" s="43"/>
      <c r="AJ206" s="43"/>
      <c r="AK206" s="43"/>
      <c r="AL206" s="43"/>
      <c r="AM206" s="43"/>
    </row>
    <row r="207" spans="1:42" s="534" customFormat="1" ht="13.5" thickBot="1" x14ac:dyDescent="0.25">
      <c r="A207" s="370"/>
      <c r="B207" s="532"/>
      <c r="C207" s="532"/>
      <c r="D207" s="532"/>
      <c r="E207" s="532"/>
      <c r="F207" s="532"/>
      <c r="G207" s="532"/>
      <c r="H207" s="532"/>
      <c r="I207" s="532"/>
      <c r="J207" s="532"/>
      <c r="K207" s="532"/>
      <c r="L207" s="744"/>
      <c r="M207" s="532"/>
      <c r="N207" s="532"/>
      <c r="O207" s="532"/>
      <c r="P207" s="532"/>
      <c r="Q207" s="532"/>
      <c r="R207" s="532"/>
      <c r="S207" s="744"/>
      <c r="T207" s="532"/>
      <c r="U207" s="532"/>
      <c r="V207" s="532"/>
      <c r="W207" s="532"/>
      <c r="X207" s="532"/>
      <c r="Y207" s="532"/>
      <c r="Z207" s="532"/>
      <c r="AA207" s="532"/>
      <c r="AB207" s="532"/>
      <c r="AC207" s="532"/>
      <c r="AD207" s="532"/>
      <c r="AE207" s="532"/>
      <c r="AF207" s="533"/>
    </row>
  </sheetData>
  <mergeCells count="18">
    <mergeCell ref="A134:A139"/>
    <mergeCell ref="P3:P4"/>
    <mergeCell ref="Q3:Q4"/>
    <mergeCell ref="R3:U3"/>
    <mergeCell ref="V3:AC3"/>
    <mergeCell ref="A2:A4"/>
    <mergeCell ref="B2:C4"/>
    <mergeCell ref="D2:P2"/>
    <mergeCell ref="Q2:AE2"/>
    <mergeCell ref="A114:A125"/>
    <mergeCell ref="AF2:AF4"/>
    <mergeCell ref="D3:D4"/>
    <mergeCell ref="E3:E4"/>
    <mergeCell ref="F3:F4"/>
    <mergeCell ref="G3:N3"/>
    <mergeCell ref="O3:O4"/>
    <mergeCell ref="AD3:AD4"/>
    <mergeCell ref="AE3:AE4"/>
  </mergeCells>
  <printOptions horizontalCentered="1"/>
  <pageMargins left="0" right="0" top="0.59055118110236227" bottom="0.59055118110236227" header="0.31496062992125984" footer="0.51181102362204722"/>
  <pageSetup paperSize="9" scale="27" fitToHeight="0" orientation="landscape" r:id="rId1"/>
  <headerFooter alignWithMargins="0">
    <oddHeader>&amp;L&amp;20Annex D: Framework of the GNI Process Table - Layer 1</oddHeader>
    <oddFooter>&amp;C&amp;P</oddFooter>
  </headerFooter>
  <rowBreaks count="1" manualBreakCount="1">
    <brk id="108" max="2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3" tint="0.59999389629810485"/>
    <pageSetUpPr fitToPage="1"/>
  </sheetPr>
  <dimension ref="A1:AP207"/>
  <sheetViews>
    <sheetView zoomScale="80" zoomScaleNormal="80" zoomScaleSheetLayoutView="80" workbookViewId="0">
      <pane xSplit="2" ySplit="4" topLeftCell="C5" activePane="bottomRight" state="frozen"/>
      <selection pane="topRight" activeCell="C1" sqref="C1"/>
      <selection pane="bottomLeft" activeCell="A5" sqref="A5"/>
      <selection pane="bottomRight" activeCell="AB181" sqref="AB181"/>
    </sheetView>
  </sheetViews>
  <sheetFormatPr defaultColWidth="9.140625" defaultRowHeight="12.75" x14ac:dyDescent="0.2"/>
  <cols>
    <col min="1" max="1" width="52.140625" bestFit="1" customWidth="1"/>
    <col min="2" max="2" width="4.7109375" customWidth="1"/>
    <col min="3" max="3" width="42.28515625" customWidth="1"/>
    <col min="4" max="6" width="17.28515625" customWidth="1"/>
    <col min="7" max="7" width="15.42578125" customWidth="1"/>
    <col min="8" max="8" width="14.5703125" bestFit="1" customWidth="1"/>
    <col min="9" max="10" width="14.5703125" customWidth="1"/>
    <col min="11" max="12" width="13.28515625" customWidth="1"/>
    <col min="13" max="13" width="13.5703125" customWidth="1"/>
    <col min="14" max="14" width="15" customWidth="1"/>
    <col min="15" max="16" width="13.5703125" customWidth="1"/>
    <col min="17" max="28" width="14.85546875" customWidth="1"/>
    <col min="29" max="29" width="15.28515625" customWidth="1"/>
    <col min="30" max="31" width="14.85546875" customWidth="1"/>
    <col min="32" max="32" width="16.85546875" style="2" customWidth="1"/>
    <col min="33" max="33" width="10.140625" customWidth="1"/>
    <col min="34" max="43" width="6.7109375" customWidth="1"/>
  </cols>
  <sheetData>
    <row r="1" spans="1:39" ht="18.75" thickBot="1" x14ac:dyDescent="0.3">
      <c r="H1" s="1"/>
      <c r="I1" s="1"/>
      <c r="J1" s="1"/>
      <c r="K1" s="1"/>
      <c r="L1" s="1"/>
      <c r="M1" s="1"/>
      <c r="N1" s="1"/>
    </row>
    <row r="2" spans="1:39" ht="16.5" customHeight="1" x14ac:dyDescent="0.2">
      <c r="A2" s="794" t="s">
        <v>11</v>
      </c>
      <c r="B2" s="796" t="s">
        <v>12</v>
      </c>
      <c r="C2" s="797"/>
      <c r="D2" s="800" t="s">
        <v>13</v>
      </c>
      <c r="E2" s="801"/>
      <c r="F2" s="801"/>
      <c r="G2" s="801"/>
      <c r="H2" s="801"/>
      <c r="I2" s="801"/>
      <c r="J2" s="801"/>
      <c r="K2" s="801"/>
      <c r="L2" s="801"/>
      <c r="M2" s="801"/>
      <c r="N2" s="801"/>
      <c r="O2" s="801"/>
      <c r="P2" s="802"/>
      <c r="Q2" s="805" t="s">
        <v>14</v>
      </c>
      <c r="R2" s="800"/>
      <c r="S2" s="800"/>
      <c r="T2" s="800"/>
      <c r="U2" s="801"/>
      <c r="V2" s="801"/>
      <c r="W2" s="801"/>
      <c r="X2" s="801"/>
      <c r="Y2" s="801"/>
      <c r="Z2" s="801"/>
      <c r="AA2" s="801"/>
      <c r="AB2" s="801"/>
      <c r="AC2" s="801"/>
      <c r="AD2" s="801"/>
      <c r="AE2" s="802"/>
      <c r="AF2" s="806" t="s">
        <v>15</v>
      </c>
    </row>
    <row r="3" spans="1:39" ht="16.5" customHeight="1" x14ac:dyDescent="0.2">
      <c r="A3" s="795"/>
      <c r="B3" s="798"/>
      <c r="C3" s="799"/>
      <c r="D3" s="808" t="s">
        <v>16</v>
      </c>
      <c r="E3" s="809" t="s">
        <v>17</v>
      </c>
      <c r="F3" s="809" t="s">
        <v>18</v>
      </c>
      <c r="G3" s="810" t="s">
        <v>19</v>
      </c>
      <c r="H3" s="810"/>
      <c r="I3" s="810"/>
      <c r="J3" s="810"/>
      <c r="K3" s="810"/>
      <c r="L3" s="810"/>
      <c r="M3" s="810"/>
      <c r="N3" s="810"/>
      <c r="O3" s="809" t="s">
        <v>20</v>
      </c>
      <c r="P3" s="811" t="s">
        <v>21</v>
      </c>
      <c r="Q3" s="816" t="s">
        <v>22</v>
      </c>
      <c r="R3" s="811" t="s">
        <v>23</v>
      </c>
      <c r="S3" s="812"/>
      <c r="T3" s="813"/>
      <c r="U3" s="814"/>
      <c r="V3" s="809" t="s">
        <v>24</v>
      </c>
      <c r="W3" s="809"/>
      <c r="X3" s="809"/>
      <c r="Y3" s="809"/>
      <c r="Z3" s="809"/>
      <c r="AA3" s="809"/>
      <c r="AB3" s="809"/>
      <c r="AC3" s="809"/>
      <c r="AD3" s="809" t="s">
        <v>25</v>
      </c>
      <c r="AE3" s="815" t="s">
        <v>26</v>
      </c>
      <c r="AF3" s="807"/>
    </row>
    <row r="4" spans="1:39" ht="35.25" customHeight="1" x14ac:dyDescent="0.2">
      <c r="A4" s="795"/>
      <c r="B4" s="798"/>
      <c r="C4" s="799"/>
      <c r="D4" s="808"/>
      <c r="E4" s="809"/>
      <c r="F4" s="809"/>
      <c r="G4" s="58" t="s">
        <v>28</v>
      </c>
      <c r="H4" s="59" t="s">
        <v>29</v>
      </c>
      <c r="I4" s="60" t="s">
        <v>30</v>
      </c>
      <c r="J4" s="60" t="s">
        <v>31</v>
      </c>
      <c r="K4" s="60" t="s">
        <v>32</v>
      </c>
      <c r="L4" s="531" t="s">
        <v>33</v>
      </c>
      <c r="M4" s="61" t="s">
        <v>34</v>
      </c>
      <c r="N4" s="62" t="s">
        <v>35</v>
      </c>
      <c r="O4" s="809"/>
      <c r="P4" s="811"/>
      <c r="Q4" s="816"/>
      <c r="R4" s="63" t="s">
        <v>36</v>
      </c>
      <c r="S4" s="525" t="s">
        <v>37</v>
      </c>
      <c r="T4" s="64" t="s">
        <v>38</v>
      </c>
      <c r="U4" s="62" t="s">
        <v>39</v>
      </c>
      <c r="V4" s="63" t="s">
        <v>40</v>
      </c>
      <c r="W4" s="60" t="s">
        <v>41</v>
      </c>
      <c r="X4" s="60" t="s">
        <v>42</v>
      </c>
      <c r="Y4" s="60" t="s">
        <v>43</v>
      </c>
      <c r="Z4" s="60" t="s">
        <v>44</v>
      </c>
      <c r="AA4" s="60" t="s">
        <v>45</v>
      </c>
      <c r="AB4" s="64" t="s">
        <v>46</v>
      </c>
      <c r="AC4" s="62" t="s">
        <v>47</v>
      </c>
      <c r="AD4" s="809"/>
      <c r="AE4" s="815"/>
      <c r="AF4" s="807"/>
    </row>
    <row r="5" spans="1:39" x14ac:dyDescent="0.2">
      <c r="A5" s="65"/>
      <c r="B5" s="66"/>
      <c r="C5" s="67"/>
      <c r="D5" s="68"/>
      <c r="E5" s="69"/>
      <c r="F5" s="69"/>
      <c r="G5" s="70"/>
      <c r="H5" s="71"/>
      <c r="I5" s="72"/>
      <c r="J5" s="72"/>
      <c r="K5" s="72"/>
      <c r="L5" s="484"/>
      <c r="M5" s="73"/>
      <c r="N5" s="69"/>
      <c r="O5" s="69"/>
      <c r="P5" s="74"/>
      <c r="Q5" s="75"/>
      <c r="R5" s="76"/>
      <c r="S5" s="526"/>
      <c r="T5" s="77"/>
      <c r="U5" s="78"/>
      <c r="V5" s="76"/>
      <c r="W5" s="79"/>
      <c r="X5" s="79"/>
      <c r="Y5" s="79"/>
      <c r="Z5" s="79"/>
      <c r="AA5" s="79"/>
      <c r="AB5" s="77"/>
      <c r="AC5" s="78"/>
      <c r="AD5" s="78"/>
      <c r="AE5" s="80"/>
      <c r="AF5" s="378"/>
    </row>
    <row r="6" spans="1:39" ht="18" x14ac:dyDescent="0.25">
      <c r="A6" s="81" t="s">
        <v>48</v>
      </c>
      <c r="B6" s="376" t="s">
        <v>49</v>
      </c>
      <c r="C6" s="82"/>
      <c r="D6" s="83"/>
      <c r="E6" s="84"/>
      <c r="F6" s="84"/>
      <c r="G6" s="85"/>
      <c r="H6" s="86"/>
      <c r="I6" s="87"/>
      <c r="J6" s="87"/>
      <c r="K6" s="87"/>
      <c r="L6" s="485"/>
      <c r="M6" s="88"/>
      <c r="N6" s="84"/>
      <c r="O6" s="84"/>
      <c r="P6" s="89"/>
      <c r="Q6" s="90"/>
      <c r="R6" s="91"/>
      <c r="S6" s="527"/>
      <c r="T6" s="92"/>
      <c r="U6" s="93"/>
      <c r="V6" s="91"/>
      <c r="W6" s="94"/>
      <c r="X6" s="94"/>
      <c r="Y6" s="94"/>
      <c r="Z6" s="94"/>
      <c r="AA6" s="94"/>
      <c r="AB6" s="92"/>
      <c r="AC6" s="93"/>
      <c r="AD6" s="93"/>
      <c r="AE6" s="95"/>
      <c r="AF6" s="379"/>
    </row>
    <row r="7" spans="1:39" x14ac:dyDescent="0.2">
      <c r="A7" s="96" t="s">
        <v>0</v>
      </c>
      <c r="B7" s="97"/>
      <c r="C7" s="98" t="s">
        <v>50</v>
      </c>
      <c r="D7" s="83"/>
      <c r="E7" s="84"/>
      <c r="F7" s="84"/>
      <c r="G7" s="85"/>
      <c r="H7" s="86"/>
      <c r="I7" s="87"/>
      <c r="J7" s="87"/>
      <c r="K7" s="87"/>
      <c r="L7" s="485"/>
      <c r="M7" s="88"/>
      <c r="N7" s="84"/>
      <c r="O7" s="84"/>
      <c r="P7" s="89"/>
      <c r="Q7" s="90"/>
      <c r="R7" s="91"/>
      <c r="S7" s="527"/>
      <c r="T7" s="92"/>
      <c r="U7" s="93"/>
      <c r="V7" s="91"/>
      <c r="W7" s="94"/>
      <c r="X7" s="94"/>
      <c r="Y7" s="94"/>
      <c r="Z7" s="94"/>
      <c r="AA7" s="94"/>
      <c r="AB7" s="92"/>
      <c r="AC7" s="93"/>
      <c r="AD7" s="93"/>
      <c r="AE7" s="95"/>
      <c r="AF7" s="379"/>
    </row>
    <row r="8" spans="1:39" x14ac:dyDescent="0.2">
      <c r="A8" s="54" t="s">
        <v>51</v>
      </c>
      <c r="B8" s="3"/>
      <c r="C8" s="4"/>
      <c r="D8" s="5"/>
      <c r="E8" s="6"/>
      <c r="F8" s="6"/>
      <c r="G8" s="7"/>
      <c r="H8" s="8"/>
      <c r="I8" s="99"/>
      <c r="J8" s="99"/>
      <c r="K8" s="99"/>
      <c r="L8" s="486"/>
      <c r="M8" s="9"/>
      <c r="N8" s="6"/>
      <c r="O8" s="6"/>
      <c r="P8" s="10"/>
      <c r="Q8" s="11"/>
      <c r="R8" s="100"/>
      <c r="S8" s="506"/>
      <c r="T8" s="101"/>
      <c r="U8" s="6"/>
      <c r="V8" s="100"/>
      <c r="W8" s="99"/>
      <c r="X8" s="99"/>
      <c r="Y8" s="99"/>
      <c r="Z8" s="99"/>
      <c r="AA8" s="99"/>
      <c r="AB8" s="101"/>
      <c r="AC8" s="6"/>
      <c r="AD8" s="6"/>
      <c r="AE8" s="102"/>
      <c r="AF8" s="380"/>
      <c r="AH8" s="377"/>
      <c r="AI8" s="377"/>
      <c r="AJ8" s="377"/>
      <c r="AK8" s="377"/>
      <c r="AL8" s="377"/>
      <c r="AM8" s="377"/>
    </row>
    <row r="9" spans="1:39" x14ac:dyDescent="0.2">
      <c r="A9" s="103"/>
      <c r="B9" s="104"/>
      <c r="C9" s="105"/>
      <c r="D9" s="106"/>
      <c r="E9" s="107"/>
      <c r="F9" s="107"/>
      <c r="G9" s="108"/>
      <c r="H9" s="109"/>
      <c r="I9" s="110"/>
      <c r="J9" s="110"/>
      <c r="K9" s="110"/>
      <c r="L9" s="487"/>
      <c r="M9" s="111"/>
      <c r="N9" s="107"/>
      <c r="O9" s="107"/>
      <c r="P9" s="112"/>
      <c r="Q9" s="113"/>
      <c r="R9" s="114"/>
      <c r="S9" s="507"/>
      <c r="T9" s="115"/>
      <c r="U9" s="107"/>
      <c r="V9" s="114"/>
      <c r="W9" s="110"/>
      <c r="X9" s="110"/>
      <c r="Y9" s="110"/>
      <c r="Z9" s="110"/>
      <c r="AA9" s="110"/>
      <c r="AB9" s="115"/>
      <c r="AC9" s="107"/>
      <c r="AD9" s="107"/>
      <c r="AE9" s="116"/>
      <c r="AF9" s="381"/>
      <c r="AH9" s="377"/>
      <c r="AI9" s="377"/>
      <c r="AJ9" s="377"/>
      <c r="AK9" s="377"/>
      <c r="AL9" s="377"/>
      <c r="AM9" s="377"/>
    </row>
    <row r="10" spans="1:39" x14ac:dyDescent="0.2">
      <c r="A10" s="54" t="s">
        <v>52</v>
      </c>
      <c r="B10" s="3"/>
      <c r="C10" s="4"/>
      <c r="D10" s="5"/>
      <c r="E10" s="6"/>
      <c r="F10" s="6"/>
      <c r="G10" s="7"/>
      <c r="H10" s="8"/>
      <c r="I10" s="99"/>
      <c r="J10" s="99"/>
      <c r="K10" s="99"/>
      <c r="L10" s="486"/>
      <c r="M10" s="9"/>
      <c r="N10" s="6"/>
      <c r="O10" s="6"/>
      <c r="P10" s="10"/>
      <c r="Q10" s="11"/>
      <c r="R10" s="100"/>
      <c r="S10" s="506"/>
      <c r="T10" s="101"/>
      <c r="U10" s="6"/>
      <c r="V10" s="100"/>
      <c r="W10" s="99"/>
      <c r="X10" s="99"/>
      <c r="Y10" s="99"/>
      <c r="Z10" s="99"/>
      <c r="AA10" s="99"/>
      <c r="AB10" s="101"/>
      <c r="AC10" s="6"/>
      <c r="AD10" s="6"/>
      <c r="AE10" s="102"/>
      <c r="AF10" s="380"/>
      <c r="AH10" s="377"/>
      <c r="AI10" s="377"/>
      <c r="AJ10" s="377"/>
      <c r="AK10" s="377"/>
      <c r="AL10" s="377"/>
      <c r="AM10" s="377"/>
    </row>
    <row r="11" spans="1:39" x14ac:dyDescent="0.2">
      <c r="A11" s="103"/>
      <c r="B11" s="104"/>
      <c r="C11" s="105"/>
      <c r="D11" s="106"/>
      <c r="E11" s="107"/>
      <c r="F11" s="107"/>
      <c r="G11" s="108"/>
      <c r="H11" s="109"/>
      <c r="I11" s="110"/>
      <c r="J11" s="110"/>
      <c r="K11" s="110"/>
      <c r="L11" s="487"/>
      <c r="M11" s="111"/>
      <c r="N11" s="107"/>
      <c r="O11" s="107"/>
      <c r="P11" s="112"/>
      <c r="Q11" s="113"/>
      <c r="R11" s="114"/>
      <c r="S11" s="507"/>
      <c r="T11" s="115"/>
      <c r="U11" s="107"/>
      <c r="V11" s="114"/>
      <c r="W11" s="110"/>
      <c r="X11" s="110"/>
      <c r="Y11" s="110"/>
      <c r="Z11" s="110"/>
      <c r="AA11" s="110"/>
      <c r="AB11" s="115"/>
      <c r="AC11" s="107"/>
      <c r="AD11" s="107"/>
      <c r="AE11" s="116"/>
      <c r="AF11" s="381"/>
      <c r="AH11" s="377"/>
      <c r="AI11" s="377"/>
      <c r="AJ11" s="377"/>
      <c r="AK11" s="377"/>
      <c r="AL11" s="377"/>
      <c r="AM11" s="377"/>
    </row>
    <row r="12" spans="1:39" x14ac:dyDescent="0.2">
      <c r="A12" s="54" t="s">
        <v>53</v>
      </c>
      <c r="B12" s="3"/>
      <c r="C12" s="4"/>
      <c r="D12" s="5"/>
      <c r="E12" s="6"/>
      <c r="F12" s="6"/>
      <c r="G12" s="7"/>
      <c r="H12" s="8"/>
      <c r="I12" s="99"/>
      <c r="J12" s="99"/>
      <c r="K12" s="99"/>
      <c r="L12" s="486"/>
      <c r="M12" s="9"/>
      <c r="N12" s="6"/>
      <c r="O12" s="6"/>
      <c r="P12" s="10"/>
      <c r="Q12" s="11"/>
      <c r="R12" s="100"/>
      <c r="S12" s="506"/>
      <c r="T12" s="101"/>
      <c r="U12" s="6"/>
      <c r="V12" s="100"/>
      <c r="W12" s="99"/>
      <c r="X12" s="99"/>
      <c r="Y12" s="99"/>
      <c r="Z12" s="99"/>
      <c r="AA12" s="99"/>
      <c r="AB12" s="101"/>
      <c r="AC12" s="6"/>
      <c r="AD12" s="6"/>
      <c r="AE12" s="102"/>
      <c r="AF12" s="380"/>
      <c r="AH12" s="377"/>
      <c r="AI12" s="377"/>
      <c r="AJ12" s="377"/>
      <c r="AK12" s="377"/>
      <c r="AL12" s="377"/>
      <c r="AM12" s="377"/>
    </row>
    <row r="13" spans="1:39" x14ac:dyDescent="0.2">
      <c r="A13" s="103"/>
      <c r="B13" s="104"/>
      <c r="C13" s="105"/>
      <c r="D13" s="106"/>
      <c r="E13" s="107"/>
      <c r="F13" s="107"/>
      <c r="G13" s="108"/>
      <c r="H13" s="109"/>
      <c r="I13" s="110"/>
      <c r="J13" s="110"/>
      <c r="K13" s="110"/>
      <c r="L13" s="487"/>
      <c r="M13" s="111"/>
      <c r="N13" s="107"/>
      <c r="O13" s="107"/>
      <c r="P13" s="112"/>
      <c r="Q13" s="113"/>
      <c r="R13" s="114"/>
      <c r="S13" s="507"/>
      <c r="T13" s="115"/>
      <c r="U13" s="107"/>
      <c r="V13" s="114"/>
      <c r="W13" s="110"/>
      <c r="X13" s="110"/>
      <c r="Y13" s="110"/>
      <c r="Z13" s="110"/>
      <c r="AA13" s="110"/>
      <c r="AB13" s="115"/>
      <c r="AC13" s="107"/>
      <c r="AD13" s="107"/>
      <c r="AE13" s="116"/>
      <c r="AF13" s="381"/>
      <c r="AH13" s="44"/>
      <c r="AI13" s="44"/>
      <c r="AJ13" s="44"/>
      <c r="AK13" s="44"/>
      <c r="AL13" s="44"/>
      <c r="AM13" s="44"/>
    </row>
    <row r="14" spans="1:39" x14ac:dyDescent="0.2">
      <c r="A14" s="96"/>
      <c r="B14" s="372" t="s">
        <v>54</v>
      </c>
      <c r="C14" s="371" t="s">
        <v>55</v>
      </c>
      <c r="D14" s="119"/>
      <c r="E14" s="120"/>
      <c r="F14" s="120"/>
      <c r="G14" s="121"/>
      <c r="H14" s="122"/>
      <c r="I14" s="123"/>
      <c r="J14" s="123"/>
      <c r="K14" s="123"/>
      <c r="L14" s="488"/>
      <c r="M14" s="124"/>
      <c r="N14" s="84"/>
      <c r="O14" s="120"/>
      <c r="P14" s="89"/>
      <c r="Q14" s="125"/>
      <c r="R14" s="126"/>
      <c r="S14" s="528"/>
      <c r="T14" s="127"/>
      <c r="U14" s="128"/>
      <c r="V14" s="129"/>
      <c r="W14" s="123"/>
      <c r="X14" s="123"/>
      <c r="Y14" s="123"/>
      <c r="Z14" s="123"/>
      <c r="AA14" s="123"/>
      <c r="AB14" s="130"/>
      <c r="AC14" s="120"/>
      <c r="AD14" s="120"/>
      <c r="AE14" s="131"/>
      <c r="AF14" s="382"/>
      <c r="AH14" s="43"/>
      <c r="AI14" s="43"/>
      <c r="AJ14" s="43"/>
      <c r="AK14" s="43"/>
      <c r="AL14" s="43"/>
      <c r="AM14" s="43"/>
    </row>
    <row r="15" spans="1:39" x14ac:dyDescent="0.2">
      <c r="A15" s="132" t="s">
        <v>56</v>
      </c>
      <c r="B15" s="372"/>
      <c r="C15" s="371"/>
      <c r="D15" s="119"/>
      <c r="E15" s="120"/>
      <c r="F15" s="764" t="s">
        <v>222</v>
      </c>
      <c r="G15" s="121"/>
      <c r="H15" s="122"/>
      <c r="I15" s="123"/>
      <c r="J15" s="123"/>
      <c r="K15" s="123"/>
      <c r="L15" s="488"/>
      <c r="M15" s="124"/>
      <c r="N15" s="84"/>
      <c r="O15" s="120" t="s">
        <v>222</v>
      </c>
      <c r="P15" s="89"/>
      <c r="Q15" s="778" t="s">
        <v>223</v>
      </c>
      <c r="R15" s="129"/>
      <c r="S15" s="508"/>
      <c r="T15" s="130"/>
      <c r="U15" s="120"/>
      <c r="V15" s="129"/>
      <c r="W15" s="123"/>
      <c r="X15" s="123"/>
      <c r="Y15" s="123"/>
      <c r="Z15" s="123"/>
      <c r="AA15" s="766" t="s">
        <v>223</v>
      </c>
      <c r="AB15" s="130"/>
      <c r="AC15" s="120"/>
      <c r="AD15" s="120"/>
      <c r="AE15" s="131"/>
      <c r="AF15" s="383"/>
      <c r="AH15" s="43"/>
      <c r="AI15" s="43"/>
      <c r="AJ15" s="43"/>
      <c r="AK15" s="43"/>
      <c r="AL15" s="43"/>
      <c r="AM15" s="43"/>
    </row>
    <row r="16" spans="1:39" x14ac:dyDescent="0.2">
      <c r="A16" s="132" t="s">
        <v>57</v>
      </c>
      <c r="B16" s="372"/>
      <c r="C16" s="371"/>
      <c r="D16" s="119"/>
      <c r="E16" s="764" t="s">
        <v>222</v>
      </c>
      <c r="F16" s="764" t="s">
        <v>222</v>
      </c>
      <c r="G16" s="121"/>
      <c r="H16" s="122"/>
      <c r="I16" s="123"/>
      <c r="J16" s="123"/>
      <c r="K16" s="123"/>
      <c r="L16" s="488"/>
      <c r="M16" s="124"/>
      <c r="N16" s="84"/>
      <c r="O16" s="120" t="s">
        <v>222</v>
      </c>
      <c r="P16" s="89"/>
      <c r="Q16" s="778" t="s">
        <v>223</v>
      </c>
      <c r="R16" s="779" t="s">
        <v>224</v>
      </c>
      <c r="S16" s="780" t="s">
        <v>225</v>
      </c>
      <c r="T16" s="130" t="s">
        <v>222</v>
      </c>
      <c r="U16" s="120"/>
      <c r="V16" s="129"/>
      <c r="W16" s="123"/>
      <c r="X16" s="123"/>
      <c r="Y16" s="123"/>
      <c r="Z16" s="123"/>
      <c r="AA16" s="123"/>
      <c r="AB16" s="130"/>
      <c r="AC16" s="120"/>
      <c r="AD16" s="120"/>
      <c r="AE16" s="131"/>
      <c r="AF16" s="383"/>
      <c r="AH16" s="43"/>
      <c r="AI16" s="43"/>
      <c r="AJ16" s="43"/>
      <c r="AK16" s="43"/>
      <c r="AL16" s="43"/>
      <c r="AM16" s="43"/>
    </row>
    <row r="17" spans="1:39" x14ac:dyDescent="0.2">
      <c r="A17" s="132" t="s">
        <v>58</v>
      </c>
      <c r="B17" s="372"/>
      <c r="C17" s="371"/>
      <c r="D17" s="134"/>
      <c r="E17" s="764" t="s">
        <v>222</v>
      </c>
      <c r="F17" s="764" t="s">
        <v>222</v>
      </c>
      <c r="G17" s="136"/>
      <c r="H17" s="137"/>
      <c r="I17" s="138"/>
      <c r="J17" s="138"/>
      <c r="K17" s="138"/>
      <c r="L17" s="489"/>
      <c r="M17" s="139"/>
      <c r="N17" s="140"/>
      <c r="O17" s="135" t="s">
        <v>222</v>
      </c>
      <c r="P17" s="141"/>
      <c r="Q17" s="778" t="s">
        <v>223</v>
      </c>
      <c r="R17" s="779" t="s">
        <v>224</v>
      </c>
      <c r="S17" s="509" t="s">
        <v>225</v>
      </c>
      <c r="T17" s="144" t="s">
        <v>222</v>
      </c>
      <c r="U17" s="120"/>
      <c r="V17" s="143"/>
      <c r="W17" s="138"/>
      <c r="X17" s="138"/>
      <c r="Y17" s="138"/>
      <c r="Z17" s="138"/>
      <c r="AA17" s="138" t="s">
        <v>223</v>
      </c>
      <c r="AB17" s="144"/>
      <c r="AC17" s="135"/>
      <c r="AD17" s="135"/>
      <c r="AE17" s="131"/>
      <c r="AF17" s="383"/>
      <c r="AH17" s="43"/>
      <c r="AI17" s="43"/>
      <c r="AJ17" s="43"/>
      <c r="AK17" s="43"/>
      <c r="AL17" s="43"/>
      <c r="AM17" s="43"/>
    </row>
    <row r="18" spans="1:39" x14ac:dyDescent="0.2">
      <c r="A18" s="96" t="s">
        <v>0</v>
      </c>
      <c r="B18" s="372" t="s">
        <v>59</v>
      </c>
      <c r="C18" s="371" t="s">
        <v>60</v>
      </c>
      <c r="D18" s="119"/>
      <c r="E18" s="120"/>
      <c r="F18" s="120"/>
      <c r="G18" s="121"/>
      <c r="H18" s="122"/>
      <c r="I18" s="123"/>
      <c r="J18" s="123"/>
      <c r="K18" s="123"/>
      <c r="L18" s="488"/>
      <c r="M18" s="124"/>
      <c r="N18" s="84"/>
      <c r="O18" s="120"/>
      <c r="P18" s="89"/>
      <c r="Q18" s="133"/>
      <c r="R18" s="129"/>
      <c r="S18" s="508"/>
      <c r="T18" s="130"/>
      <c r="U18" s="120"/>
      <c r="V18" s="129"/>
      <c r="W18" s="123"/>
      <c r="X18" s="123"/>
      <c r="Y18" s="123"/>
      <c r="Z18" s="123"/>
      <c r="AA18" s="123"/>
      <c r="AB18" s="130"/>
      <c r="AC18" s="120"/>
      <c r="AD18" s="120"/>
      <c r="AE18" s="131"/>
      <c r="AF18" s="383"/>
      <c r="AH18" s="43"/>
      <c r="AI18" s="43"/>
      <c r="AJ18" s="43"/>
      <c r="AK18" s="43"/>
      <c r="AL18" s="43"/>
      <c r="AM18" s="43"/>
    </row>
    <row r="19" spans="1:39" x14ac:dyDescent="0.2">
      <c r="A19" s="132" t="s">
        <v>56</v>
      </c>
      <c r="B19" s="372"/>
      <c r="C19" s="371"/>
      <c r="D19" s="119"/>
      <c r="E19" s="120"/>
      <c r="F19" s="764" t="s">
        <v>226</v>
      </c>
      <c r="G19" s="121"/>
      <c r="H19" s="122"/>
      <c r="I19" s="123"/>
      <c r="J19" s="123"/>
      <c r="K19" s="123"/>
      <c r="L19" s="488"/>
      <c r="M19" s="124"/>
      <c r="N19" s="84"/>
      <c r="O19" s="120" t="s">
        <v>226</v>
      </c>
      <c r="P19" s="89"/>
      <c r="Q19" s="133" t="s">
        <v>223</v>
      </c>
      <c r="R19" s="129"/>
      <c r="S19" s="508"/>
      <c r="T19" s="130" t="s">
        <v>226</v>
      </c>
      <c r="U19" s="120"/>
      <c r="V19" s="129"/>
      <c r="W19" s="123"/>
      <c r="X19" s="123"/>
      <c r="Y19" s="123"/>
      <c r="Z19" s="123"/>
      <c r="AA19" s="123" t="s">
        <v>223</v>
      </c>
      <c r="AB19" s="130"/>
      <c r="AC19" s="120"/>
      <c r="AD19" s="120"/>
      <c r="AE19" s="131"/>
      <c r="AF19" s="383"/>
      <c r="AH19" s="43"/>
      <c r="AI19" s="43"/>
      <c r="AJ19" s="43"/>
      <c r="AK19" s="43"/>
      <c r="AL19" s="43"/>
      <c r="AM19" s="43"/>
    </row>
    <row r="20" spans="1:39" x14ac:dyDescent="0.2">
      <c r="A20" s="132" t="s">
        <v>57</v>
      </c>
      <c r="B20" s="372"/>
      <c r="C20" s="371"/>
      <c r="D20" s="764" t="s">
        <v>226</v>
      </c>
      <c r="E20" s="764" t="s">
        <v>226</v>
      </c>
      <c r="F20" s="764" t="s">
        <v>226</v>
      </c>
      <c r="G20" s="121"/>
      <c r="H20" s="122"/>
      <c r="I20" s="123"/>
      <c r="J20" s="123"/>
      <c r="K20" s="123"/>
      <c r="L20" s="488"/>
      <c r="M20" s="124"/>
      <c r="N20" s="84"/>
      <c r="O20" s="120" t="s">
        <v>226</v>
      </c>
      <c r="P20" s="89"/>
      <c r="Q20" s="133" t="s">
        <v>223</v>
      </c>
      <c r="R20" s="129" t="s">
        <v>224</v>
      </c>
      <c r="S20" s="508" t="s">
        <v>225</v>
      </c>
      <c r="T20" s="130" t="s">
        <v>226</v>
      </c>
      <c r="U20" s="120"/>
      <c r="V20" s="129"/>
      <c r="W20" s="123"/>
      <c r="X20" s="123"/>
      <c r="Y20" s="123"/>
      <c r="Z20" s="123"/>
      <c r="AA20" s="123"/>
      <c r="AB20" s="130"/>
      <c r="AC20" s="120"/>
      <c r="AD20" s="120"/>
      <c r="AE20" s="131"/>
      <c r="AF20" s="383"/>
      <c r="AH20" s="43"/>
      <c r="AI20" s="43"/>
      <c r="AJ20" s="43"/>
      <c r="AK20" s="43"/>
      <c r="AL20" s="43"/>
      <c r="AM20" s="43"/>
    </row>
    <row r="21" spans="1:39" x14ac:dyDescent="0.2">
      <c r="A21" s="132" t="s">
        <v>58</v>
      </c>
      <c r="B21" s="372"/>
      <c r="C21" s="371"/>
      <c r="D21" s="764" t="s">
        <v>226</v>
      </c>
      <c r="E21" s="764" t="s">
        <v>226</v>
      </c>
      <c r="F21" s="764" t="s">
        <v>226</v>
      </c>
      <c r="G21" s="136"/>
      <c r="H21" s="137"/>
      <c r="I21" s="138"/>
      <c r="J21" s="138"/>
      <c r="K21" s="138"/>
      <c r="L21" s="489"/>
      <c r="M21" s="139"/>
      <c r="N21" s="140"/>
      <c r="O21" s="135" t="s">
        <v>226</v>
      </c>
      <c r="P21" s="141"/>
      <c r="Q21" s="142" t="s">
        <v>223</v>
      </c>
      <c r="R21" s="143" t="s">
        <v>224</v>
      </c>
      <c r="S21" s="509" t="s">
        <v>225</v>
      </c>
      <c r="T21" s="144" t="s">
        <v>226</v>
      </c>
      <c r="U21" s="135"/>
      <c r="V21" s="143"/>
      <c r="W21" s="138"/>
      <c r="X21" s="138"/>
      <c r="Y21" s="138"/>
      <c r="Z21" s="138"/>
      <c r="AA21" s="138" t="s">
        <v>223</v>
      </c>
      <c r="AB21" s="144"/>
      <c r="AC21" s="120"/>
      <c r="AD21" s="135"/>
      <c r="AE21" s="131"/>
      <c r="AF21" s="383"/>
      <c r="AH21" s="43"/>
      <c r="AI21" s="43"/>
      <c r="AJ21" s="43"/>
      <c r="AK21" s="43"/>
      <c r="AL21" s="43"/>
      <c r="AM21" s="43"/>
    </row>
    <row r="22" spans="1:39" x14ac:dyDescent="0.2">
      <c r="A22" s="96" t="s">
        <v>0</v>
      </c>
      <c r="B22" s="372" t="s">
        <v>61</v>
      </c>
      <c r="C22" s="371" t="s">
        <v>62</v>
      </c>
      <c r="D22" s="119"/>
      <c r="E22" s="120"/>
      <c r="F22" s="120"/>
      <c r="G22" s="121"/>
      <c r="H22" s="122"/>
      <c r="I22" s="123"/>
      <c r="J22" s="123"/>
      <c r="K22" s="123"/>
      <c r="L22" s="488"/>
      <c r="M22" s="124"/>
      <c r="N22" s="84"/>
      <c r="O22" s="120"/>
      <c r="P22" s="89"/>
      <c r="Q22" s="133"/>
      <c r="R22" s="129"/>
      <c r="S22" s="508"/>
      <c r="T22" s="130"/>
      <c r="U22" s="120"/>
      <c r="V22" s="129"/>
      <c r="W22" s="123"/>
      <c r="X22" s="123"/>
      <c r="Y22" s="123"/>
      <c r="Z22" s="123"/>
      <c r="AA22" s="123"/>
      <c r="AB22" s="130"/>
      <c r="AC22" s="120"/>
      <c r="AD22" s="120"/>
      <c r="AE22" s="131"/>
      <c r="AF22" s="383"/>
      <c r="AH22" s="43"/>
      <c r="AI22" s="43"/>
      <c r="AJ22" s="43"/>
      <c r="AK22" s="43"/>
      <c r="AL22" s="43"/>
      <c r="AM22" s="43"/>
    </row>
    <row r="23" spans="1:39" x14ac:dyDescent="0.2">
      <c r="A23" s="132" t="s">
        <v>56</v>
      </c>
      <c r="B23" s="372"/>
      <c r="C23" s="371"/>
      <c r="D23" s="119"/>
      <c r="E23" s="120"/>
      <c r="F23" s="765" t="s">
        <v>227</v>
      </c>
      <c r="G23" s="121"/>
      <c r="H23" s="122"/>
      <c r="I23" s="123"/>
      <c r="J23" s="123"/>
      <c r="K23" s="123"/>
      <c r="L23" s="488"/>
      <c r="M23" s="124"/>
      <c r="N23" s="84"/>
      <c r="O23" s="120" t="s">
        <v>227</v>
      </c>
      <c r="P23" s="89"/>
      <c r="Q23" s="133" t="s">
        <v>223</v>
      </c>
      <c r="R23" s="129"/>
      <c r="S23" s="508"/>
      <c r="T23" s="130" t="s">
        <v>227</v>
      </c>
      <c r="U23" s="120"/>
      <c r="V23" s="129"/>
      <c r="W23" s="123"/>
      <c r="X23" s="123"/>
      <c r="Y23" s="123"/>
      <c r="Z23" s="123"/>
      <c r="AA23" s="123" t="s">
        <v>223</v>
      </c>
      <c r="AB23" s="130" t="s">
        <v>223</v>
      </c>
      <c r="AC23" s="120"/>
      <c r="AD23" s="120"/>
      <c r="AE23" s="131"/>
      <c r="AF23" s="383"/>
      <c r="AH23" s="43"/>
      <c r="AI23" s="43"/>
      <c r="AJ23" s="43"/>
      <c r="AK23" s="43"/>
      <c r="AL23" s="43"/>
      <c r="AM23" s="43"/>
    </row>
    <row r="24" spans="1:39" x14ac:dyDescent="0.2">
      <c r="A24" s="132" t="s">
        <v>57</v>
      </c>
      <c r="B24" s="372"/>
      <c r="C24" s="371"/>
      <c r="D24" s="765" t="s">
        <v>227</v>
      </c>
      <c r="E24" s="765" t="s">
        <v>227</v>
      </c>
      <c r="F24" s="765" t="s">
        <v>227</v>
      </c>
      <c r="G24" s="121"/>
      <c r="H24" s="122"/>
      <c r="I24" s="123"/>
      <c r="J24" s="123"/>
      <c r="K24" s="123"/>
      <c r="L24" s="488"/>
      <c r="M24" s="124"/>
      <c r="N24" s="84"/>
      <c r="O24" s="120" t="s">
        <v>227</v>
      </c>
      <c r="P24" s="89"/>
      <c r="Q24" s="133" t="s">
        <v>223</v>
      </c>
      <c r="R24" s="129" t="s">
        <v>224</v>
      </c>
      <c r="S24" s="508" t="s">
        <v>225</v>
      </c>
      <c r="T24" s="130" t="s">
        <v>227</v>
      </c>
      <c r="U24" s="120"/>
      <c r="V24" s="129"/>
      <c r="W24" s="123"/>
      <c r="X24" s="123"/>
      <c r="Y24" s="123"/>
      <c r="Z24" s="123"/>
      <c r="AA24" s="123"/>
      <c r="AB24" s="130" t="s">
        <v>223</v>
      </c>
      <c r="AC24" s="120"/>
      <c r="AD24" s="764" t="s">
        <v>228</v>
      </c>
      <c r="AE24" s="131"/>
      <c r="AF24" s="383"/>
      <c r="AH24" s="43"/>
      <c r="AI24" s="43"/>
      <c r="AJ24" s="43"/>
      <c r="AK24" s="43"/>
      <c r="AL24" s="43"/>
      <c r="AM24" s="43"/>
    </row>
    <row r="25" spans="1:39" x14ac:dyDescent="0.2">
      <c r="A25" s="132" t="s">
        <v>58</v>
      </c>
      <c r="B25" s="372"/>
      <c r="C25" s="371"/>
      <c r="D25" s="765" t="s">
        <v>227</v>
      </c>
      <c r="E25" s="765" t="s">
        <v>227</v>
      </c>
      <c r="F25" s="765" t="s">
        <v>227</v>
      </c>
      <c r="G25" s="136"/>
      <c r="H25" s="137"/>
      <c r="I25" s="138"/>
      <c r="J25" s="138"/>
      <c r="K25" s="138"/>
      <c r="L25" s="489"/>
      <c r="M25" s="139"/>
      <c r="N25" s="140"/>
      <c r="O25" s="135" t="s">
        <v>227</v>
      </c>
      <c r="P25" s="141"/>
      <c r="Q25" s="142" t="s">
        <v>223</v>
      </c>
      <c r="R25" s="143" t="s">
        <v>224</v>
      </c>
      <c r="S25" s="509" t="s">
        <v>225</v>
      </c>
      <c r="T25" s="144" t="s">
        <v>227</v>
      </c>
      <c r="U25" s="135"/>
      <c r="V25" s="143"/>
      <c r="W25" s="138"/>
      <c r="X25" s="138"/>
      <c r="Y25" s="138"/>
      <c r="Z25" s="138"/>
      <c r="AA25" s="138" t="s">
        <v>223</v>
      </c>
      <c r="AB25" s="144" t="s">
        <v>223</v>
      </c>
      <c r="AC25" s="120"/>
      <c r="AD25" s="135" t="s">
        <v>228</v>
      </c>
      <c r="AE25" s="131"/>
      <c r="AF25" s="383"/>
      <c r="AH25" s="43"/>
      <c r="AI25" s="43"/>
      <c r="AJ25" s="43"/>
      <c r="AK25" s="43"/>
      <c r="AL25" s="43"/>
      <c r="AM25" s="43"/>
    </row>
    <row r="26" spans="1:39" x14ac:dyDescent="0.2">
      <c r="A26" s="96" t="s">
        <v>0</v>
      </c>
      <c r="B26" s="372" t="s">
        <v>63</v>
      </c>
      <c r="C26" s="371" t="s">
        <v>64</v>
      </c>
      <c r="D26" s="119"/>
      <c r="E26" s="120"/>
      <c r="F26" s="120"/>
      <c r="G26" s="121"/>
      <c r="H26" s="122"/>
      <c r="I26" s="123"/>
      <c r="J26" s="123"/>
      <c r="K26" s="123"/>
      <c r="L26" s="488"/>
      <c r="M26" s="124"/>
      <c r="N26" s="84"/>
      <c r="O26" s="120"/>
      <c r="P26" s="89"/>
      <c r="Q26" s="133"/>
      <c r="R26" s="129"/>
      <c r="S26" s="508"/>
      <c r="T26" s="130"/>
      <c r="U26" s="120"/>
      <c r="V26" s="129"/>
      <c r="W26" s="123"/>
      <c r="X26" s="123"/>
      <c r="Y26" s="123"/>
      <c r="Z26" s="123"/>
      <c r="AA26" s="123"/>
      <c r="AB26" s="130"/>
      <c r="AC26" s="120"/>
      <c r="AD26" s="120"/>
      <c r="AE26" s="131"/>
      <c r="AF26" s="383"/>
      <c r="AH26" s="43"/>
      <c r="AI26" s="43"/>
      <c r="AJ26" s="43"/>
      <c r="AK26" s="43"/>
      <c r="AL26" s="43"/>
      <c r="AM26" s="43"/>
    </row>
    <row r="27" spans="1:39" x14ac:dyDescent="0.2">
      <c r="A27" s="132" t="s">
        <v>56</v>
      </c>
      <c r="B27" s="372"/>
      <c r="C27" s="371"/>
      <c r="D27" s="119"/>
      <c r="E27" s="120"/>
      <c r="F27" s="764" t="s">
        <v>226</v>
      </c>
      <c r="G27" s="121"/>
      <c r="H27" s="122"/>
      <c r="I27" s="123"/>
      <c r="J27" s="123"/>
      <c r="K27" s="123"/>
      <c r="L27" s="488"/>
      <c r="M27" s="124"/>
      <c r="N27" s="84"/>
      <c r="O27" s="120" t="s">
        <v>226</v>
      </c>
      <c r="P27" s="89"/>
      <c r="Q27" s="133" t="s">
        <v>223</v>
      </c>
      <c r="R27" s="129"/>
      <c r="S27" s="508"/>
      <c r="T27" s="130" t="s">
        <v>226</v>
      </c>
      <c r="U27" s="120"/>
      <c r="V27" s="129"/>
      <c r="W27" s="123"/>
      <c r="X27" s="123"/>
      <c r="Y27" s="123"/>
      <c r="Z27" s="123"/>
      <c r="AA27" s="123" t="s">
        <v>223</v>
      </c>
      <c r="AB27" s="130" t="s">
        <v>223</v>
      </c>
      <c r="AC27" s="120"/>
      <c r="AD27" s="120"/>
      <c r="AE27" s="131"/>
      <c r="AF27" s="383"/>
      <c r="AH27" s="43"/>
      <c r="AI27" s="43"/>
      <c r="AJ27" s="43"/>
      <c r="AK27" s="43"/>
      <c r="AL27" s="43"/>
      <c r="AM27" s="43"/>
    </row>
    <row r="28" spans="1:39" x14ac:dyDescent="0.2">
      <c r="A28" s="132" t="s">
        <v>57</v>
      </c>
      <c r="B28" s="372"/>
      <c r="C28" s="371"/>
      <c r="D28" s="764" t="s">
        <v>226</v>
      </c>
      <c r="E28" s="764" t="s">
        <v>226</v>
      </c>
      <c r="F28" s="764" t="s">
        <v>226</v>
      </c>
      <c r="G28" s="121"/>
      <c r="H28" s="122"/>
      <c r="I28" s="123"/>
      <c r="J28" s="123"/>
      <c r="K28" s="123"/>
      <c r="L28" s="488"/>
      <c r="M28" s="124"/>
      <c r="N28" s="84"/>
      <c r="O28" s="120" t="s">
        <v>226</v>
      </c>
      <c r="P28" s="89"/>
      <c r="Q28" s="133" t="s">
        <v>223</v>
      </c>
      <c r="R28" s="129" t="s">
        <v>224</v>
      </c>
      <c r="S28" s="508" t="s">
        <v>225</v>
      </c>
      <c r="T28" s="130" t="s">
        <v>226</v>
      </c>
      <c r="U28" s="120"/>
      <c r="V28" s="129"/>
      <c r="W28" s="123"/>
      <c r="X28" s="123"/>
      <c r="Y28" s="123"/>
      <c r="Z28" s="123"/>
      <c r="AA28" s="123"/>
      <c r="AB28" s="130" t="s">
        <v>223</v>
      </c>
      <c r="AC28" s="120"/>
      <c r="AD28" s="120" t="s">
        <v>228</v>
      </c>
      <c r="AE28" s="131"/>
      <c r="AF28" s="383"/>
      <c r="AH28" s="43"/>
      <c r="AI28" s="43"/>
      <c r="AJ28" s="43"/>
      <c r="AK28" s="43"/>
      <c r="AL28" s="43"/>
      <c r="AM28" s="43"/>
    </row>
    <row r="29" spans="1:39" x14ac:dyDescent="0.2">
      <c r="A29" s="132" t="s">
        <v>58</v>
      </c>
      <c r="B29" s="372"/>
      <c r="C29" s="371"/>
      <c r="D29" s="764" t="s">
        <v>226</v>
      </c>
      <c r="E29" s="764" t="s">
        <v>226</v>
      </c>
      <c r="F29" s="764" t="s">
        <v>226</v>
      </c>
      <c r="G29" s="136"/>
      <c r="H29" s="137"/>
      <c r="I29" s="138"/>
      <c r="J29" s="138"/>
      <c r="K29" s="138"/>
      <c r="L29" s="489"/>
      <c r="M29" s="139"/>
      <c r="N29" s="140"/>
      <c r="O29" s="135" t="s">
        <v>226</v>
      </c>
      <c r="P29" s="141"/>
      <c r="Q29" s="142" t="s">
        <v>223</v>
      </c>
      <c r="R29" s="143" t="s">
        <v>224</v>
      </c>
      <c r="S29" s="509" t="s">
        <v>225</v>
      </c>
      <c r="T29" s="144" t="s">
        <v>226</v>
      </c>
      <c r="U29" s="135"/>
      <c r="V29" s="143"/>
      <c r="W29" s="138"/>
      <c r="X29" s="138"/>
      <c r="Y29" s="138"/>
      <c r="Z29" s="138"/>
      <c r="AA29" s="138" t="s">
        <v>223</v>
      </c>
      <c r="AB29" s="144" t="s">
        <v>223</v>
      </c>
      <c r="AC29" s="120"/>
      <c r="AD29" s="135" t="s">
        <v>228</v>
      </c>
      <c r="AE29" s="131"/>
      <c r="AF29" s="383"/>
      <c r="AH29" s="43"/>
      <c r="AI29" s="43"/>
      <c r="AJ29" s="43"/>
      <c r="AK29" s="43"/>
      <c r="AL29" s="43"/>
      <c r="AM29" s="43"/>
    </row>
    <row r="30" spans="1:39" x14ac:dyDescent="0.2">
      <c r="A30" s="96" t="s">
        <v>0</v>
      </c>
      <c r="B30" s="372" t="s">
        <v>65</v>
      </c>
      <c r="C30" s="371" t="s">
        <v>66</v>
      </c>
      <c r="D30" s="119"/>
      <c r="E30" s="120"/>
      <c r="F30" s="120"/>
      <c r="G30" s="121"/>
      <c r="H30" s="122"/>
      <c r="I30" s="123"/>
      <c r="J30" s="123"/>
      <c r="K30" s="123"/>
      <c r="L30" s="488"/>
      <c r="M30" s="124"/>
      <c r="N30" s="84"/>
      <c r="O30" s="120"/>
      <c r="P30" s="89"/>
      <c r="Q30" s="133"/>
      <c r="R30" s="129"/>
      <c r="S30" s="508"/>
      <c r="T30" s="130"/>
      <c r="U30" s="120"/>
      <c r="V30" s="129"/>
      <c r="W30" s="123"/>
      <c r="X30" s="123"/>
      <c r="Y30" s="123"/>
      <c r="Z30" s="123"/>
      <c r="AA30" s="123"/>
      <c r="AB30" s="130"/>
      <c r="AC30" s="120"/>
      <c r="AD30" s="120"/>
      <c r="AE30" s="131"/>
      <c r="AF30" s="383"/>
      <c r="AH30" s="43"/>
      <c r="AI30" s="43"/>
      <c r="AJ30" s="43"/>
      <c r="AK30" s="43"/>
      <c r="AL30" s="43"/>
      <c r="AM30" s="43"/>
    </row>
    <row r="31" spans="1:39" x14ac:dyDescent="0.2">
      <c r="A31" s="132" t="s">
        <v>56</v>
      </c>
      <c r="B31" s="372"/>
      <c r="C31" s="371"/>
      <c r="D31" s="119"/>
      <c r="E31" s="765" t="s">
        <v>227</v>
      </c>
      <c r="F31" s="765" t="s">
        <v>227</v>
      </c>
      <c r="G31" s="121"/>
      <c r="H31" s="122"/>
      <c r="I31" s="123"/>
      <c r="J31" s="123"/>
      <c r="K31" s="123"/>
      <c r="L31" s="488"/>
      <c r="M31" s="124"/>
      <c r="N31" s="84"/>
      <c r="O31" s="120" t="s">
        <v>227</v>
      </c>
      <c r="P31" s="89"/>
      <c r="Q31" s="133" t="s">
        <v>223</v>
      </c>
      <c r="R31" s="129"/>
      <c r="S31" s="508"/>
      <c r="T31" s="130"/>
      <c r="U31" s="120"/>
      <c r="V31" s="129"/>
      <c r="W31" s="123"/>
      <c r="X31" s="123"/>
      <c r="Y31" s="123"/>
      <c r="Z31" s="123"/>
      <c r="AA31" s="123" t="s">
        <v>223</v>
      </c>
      <c r="AB31" s="130" t="s">
        <v>223</v>
      </c>
      <c r="AC31" s="120"/>
      <c r="AD31" s="120"/>
      <c r="AE31" s="131"/>
      <c r="AF31" s="383"/>
      <c r="AH31" s="43"/>
      <c r="AI31" s="43"/>
      <c r="AJ31" s="43"/>
      <c r="AK31" s="43"/>
      <c r="AL31" s="43"/>
      <c r="AM31" s="43"/>
    </row>
    <row r="32" spans="1:39" x14ac:dyDescent="0.2">
      <c r="A32" s="132" t="s">
        <v>57</v>
      </c>
      <c r="B32" s="372"/>
      <c r="C32" s="371"/>
      <c r="D32" s="765" t="s">
        <v>227</v>
      </c>
      <c r="E32" s="765" t="s">
        <v>227</v>
      </c>
      <c r="F32" s="765" t="s">
        <v>227</v>
      </c>
      <c r="G32" s="121"/>
      <c r="H32" s="122"/>
      <c r="I32" s="123"/>
      <c r="J32" s="123"/>
      <c r="K32" s="123"/>
      <c r="L32" s="488"/>
      <c r="M32" s="124"/>
      <c r="N32" s="84"/>
      <c r="O32" s="120" t="s">
        <v>227</v>
      </c>
      <c r="P32" s="89"/>
      <c r="Q32" s="133" t="s">
        <v>223</v>
      </c>
      <c r="R32" s="129" t="s">
        <v>224</v>
      </c>
      <c r="S32" s="508" t="s">
        <v>225</v>
      </c>
      <c r="T32" s="130" t="s">
        <v>227</v>
      </c>
      <c r="U32" s="120"/>
      <c r="V32" s="129"/>
      <c r="W32" s="123"/>
      <c r="X32" s="123"/>
      <c r="Y32" s="123"/>
      <c r="Z32" s="123"/>
      <c r="AA32" s="123"/>
      <c r="AB32" s="130" t="s">
        <v>223</v>
      </c>
      <c r="AC32" s="120"/>
      <c r="AD32" s="120"/>
      <c r="AE32" s="131"/>
      <c r="AF32" s="383"/>
      <c r="AH32" s="43"/>
      <c r="AI32" s="43"/>
      <c r="AJ32" s="43"/>
      <c r="AK32" s="43"/>
      <c r="AL32" s="43"/>
      <c r="AM32" s="43"/>
    </row>
    <row r="33" spans="1:39" x14ac:dyDescent="0.2">
      <c r="A33" s="132" t="s">
        <v>58</v>
      </c>
      <c r="B33" s="372"/>
      <c r="C33" s="371"/>
      <c r="D33" s="765" t="s">
        <v>227</v>
      </c>
      <c r="E33" s="765" t="s">
        <v>227</v>
      </c>
      <c r="F33" s="765" t="s">
        <v>227</v>
      </c>
      <c r="G33" s="136"/>
      <c r="H33" s="137"/>
      <c r="I33" s="138"/>
      <c r="J33" s="138"/>
      <c r="K33" s="138"/>
      <c r="L33" s="489"/>
      <c r="M33" s="139"/>
      <c r="N33" s="140"/>
      <c r="O33" s="135" t="s">
        <v>227</v>
      </c>
      <c r="P33" s="141"/>
      <c r="Q33" s="142" t="s">
        <v>223</v>
      </c>
      <c r="R33" s="143" t="s">
        <v>224</v>
      </c>
      <c r="S33" s="509" t="s">
        <v>225</v>
      </c>
      <c r="T33" s="144" t="s">
        <v>227</v>
      </c>
      <c r="U33" s="135"/>
      <c r="V33" s="143"/>
      <c r="W33" s="138"/>
      <c r="X33" s="138"/>
      <c r="Y33" s="138"/>
      <c r="Z33" s="138"/>
      <c r="AA33" s="138" t="s">
        <v>223</v>
      </c>
      <c r="AB33" s="144" t="s">
        <v>223</v>
      </c>
      <c r="AC33" s="120"/>
      <c r="AD33" s="135"/>
      <c r="AE33" s="131"/>
      <c r="AF33" s="383"/>
      <c r="AH33" s="43"/>
      <c r="AI33" s="43"/>
      <c r="AJ33" s="43"/>
      <c r="AK33" s="43"/>
      <c r="AL33" s="43"/>
      <c r="AM33" s="43"/>
    </row>
    <row r="34" spans="1:39" x14ac:dyDescent="0.2">
      <c r="A34" s="96" t="s">
        <v>0</v>
      </c>
      <c r="B34" s="372" t="s">
        <v>67</v>
      </c>
      <c r="C34" s="371" t="s">
        <v>68</v>
      </c>
      <c r="D34" s="119"/>
      <c r="E34" s="120"/>
      <c r="F34" s="120"/>
      <c r="G34" s="121"/>
      <c r="H34" s="122"/>
      <c r="I34" s="123"/>
      <c r="J34" s="123"/>
      <c r="K34" s="123"/>
      <c r="L34" s="488"/>
      <c r="M34" s="124"/>
      <c r="N34" s="84"/>
      <c r="O34" s="120"/>
      <c r="P34" s="89"/>
      <c r="Q34" s="133"/>
      <c r="R34" s="129"/>
      <c r="S34" s="508"/>
      <c r="T34" s="130"/>
      <c r="U34" s="120"/>
      <c r="V34" s="129"/>
      <c r="W34" s="123"/>
      <c r="X34" s="123"/>
      <c r="Y34" s="123"/>
      <c r="Z34" s="123"/>
      <c r="AA34" s="123"/>
      <c r="AB34" s="130"/>
      <c r="AC34" s="120"/>
      <c r="AD34" s="120"/>
      <c r="AE34" s="131"/>
      <c r="AF34" s="383"/>
      <c r="AH34" s="43"/>
      <c r="AI34" s="43"/>
      <c r="AJ34" s="43"/>
      <c r="AK34" s="43"/>
      <c r="AL34" s="43"/>
      <c r="AM34" s="43"/>
    </row>
    <row r="35" spans="1:39" x14ac:dyDescent="0.2">
      <c r="A35" s="132" t="s">
        <v>56</v>
      </c>
      <c r="B35" s="372"/>
      <c r="C35" s="371"/>
      <c r="D35" s="119"/>
      <c r="E35" s="765" t="s">
        <v>229</v>
      </c>
      <c r="F35" s="765" t="s">
        <v>229</v>
      </c>
      <c r="G35" s="765" t="s">
        <v>229</v>
      </c>
      <c r="H35" s="122"/>
      <c r="I35" s="766" t="s">
        <v>230</v>
      </c>
      <c r="J35" s="123"/>
      <c r="K35" s="123"/>
      <c r="L35" s="488"/>
      <c r="M35" s="124"/>
      <c r="N35" s="84"/>
      <c r="O35" s="120" t="s">
        <v>229</v>
      </c>
      <c r="P35" s="89"/>
      <c r="Q35" s="133" t="s">
        <v>223</v>
      </c>
      <c r="R35" s="129" t="s">
        <v>224</v>
      </c>
      <c r="S35" s="508"/>
      <c r="T35" s="130" t="s">
        <v>229</v>
      </c>
      <c r="U35" s="120"/>
      <c r="V35" s="129"/>
      <c r="W35" s="123"/>
      <c r="X35" s="123"/>
      <c r="Y35" s="123"/>
      <c r="Z35" s="123"/>
      <c r="AA35" s="123" t="s">
        <v>223</v>
      </c>
      <c r="AB35" s="130" t="s">
        <v>223</v>
      </c>
      <c r="AC35" s="120"/>
      <c r="AD35" s="120"/>
      <c r="AE35" s="131"/>
      <c r="AF35" s="383"/>
      <c r="AH35" s="43"/>
      <c r="AI35" s="43"/>
      <c r="AJ35" s="43"/>
      <c r="AK35" s="43"/>
      <c r="AL35" s="43"/>
      <c r="AM35" s="43"/>
    </row>
    <row r="36" spans="1:39" x14ac:dyDescent="0.2">
      <c r="A36" s="132" t="s">
        <v>57</v>
      </c>
      <c r="B36" s="372"/>
      <c r="C36" s="371"/>
      <c r="D36" s="765" t="s">
        <v>229</v>
      </c>
      <c r="E36" s="765" t="s">
        <v>229</v>
      </c>
      <c r="F36" s="765" t="s">
        <v>229</v>
      </c>
      <c r="G36" s="121"/>
      <c r="H36" s="122"/>
      <c r="I36" s="123"/>
      <c r="J36" s="123"/>
      <c r="K36" s="123"/>
      <c r="L36" s="488"/>
      <c r="M36" s="124"/>
      <c r="N36" s="84"/>
      <c r="O36" s="120" t="s">
        <v>229</v>
      </c>
      <c r="P36" s="89"/>
      <c r="Q36" s="133" t="s">
        <v>223</v>
      </c>
      <c r="R36" s="129" t="s">
        <v>224</v>
      </c>
      <c r="S36" s="508" t="s">
        <v>225</v>
      </c>
      <c r="T36" s="130" t="s">
        <v>229</v>
      </c>
      <c r="U36" s="120"/>
      <c r="V36" s="129"/>
      <c r="W36" s="123"/>
      <c r="X36" s="123"/>
      <c r="Y36" s="123"/>
      <c r="Z36" s="123"/>
      <c r="AA36" s="123"/>
      <c r="AB36" s="130" t="s">
        <v>223</v>
      </c>
      <c r="AC36" s="120"/>
      <c r="AD36" s="120"/>
      <c r="AE36" s="131"/>
      <c r="AF36" s="383"/>
      <c r="AH36" s="43"/>
      <c r="AI36" s="43"/>
      <c r="AJ36" s="43"/>
      <c r="AK36" s="43"/>
      <c r="AL36" s="43"/>
      <c r="AM36" s="43"/>
    </row>
    <row r="37" spans="1:39" x14ac:dyDescent="0.2">
      <c r="A37" s="132" t="s">
        <v>58</v>
      </c>
      <c r="B37" s="372"/>
      <c r="C37" s="371"/>
      <c r="D37" s="765" t="s">
        <v>229</v>
      </c>
      <c r="E37" s="765" t="s">
        <v>229</v>
      </c>
      <c r="F37" s="765" t="s">
        <v>229</v>
      </c>
      <c r="G37" s="765" t="s">
        <v>229</v>
      </c>
      <c r="H37" s="137"/>
      <c r="I37" s="767" t="s">
        <v>230</v>
      </c>
      <c r="J37" s="138"/>
      <c r="K37" s="138"/>
      <c r="L37" s="489"/>
      <c r="M37" s="139"/>
      <c r="N37" s="140"/>
      <c r="O37" s="135" t="s">
        <v>229</v>
      </c>
      <c r="P37" s="141"/>
      <c r="Q37" s="142" t="s">
        <v>223</v>
      </c>
      <c r="R37" s="143" t="s">
        <v>224</v>
      </c>
      <c r="S37" s="509" t="s">
        <v>225</v>
      </c>
      <c r="T37" s="144" t="s">
        <v>229</v>
      </c>
      <c r="U37" s="135"/>
      <c r="V37" s="143"/>
      <c r="W37" s="138"/>
      <c r="X37" s="138"/>
      <c r="Y37" s="138"/>
      <c r="Z37" s="138"/>
      <c r="AA37" s="138" t="s">
        <v>223</v>
      </c>
      <c r="AB37" s="144" t="s">
        <v>223</v>
      </c>
      <c r="AC37" s="120"/>
      <c r="AD37" s="135"/>
      <c r="AE37" s="131"/>
      <c r="AF37" s="383"/>
      <c r="AH37" s="43"/>
      <c r="AI37" s="43"/>
      <c r="AJ37" s="43"/>
      <c r="AK37" s="43"/>
      <c r="AL37" s="43"/>
      <c r="AM37" s="43"/>
    </row>
    <row r="38" spans="1:39" x14ac:dyDescent="0.2">
      <c r="A38" s="96" t="s">
        <v>0</v>
      </c>
      <c r="B38" s="372" t="s">
        <v>69</v>
      </c>
      <c r="C38" s="371" t="s">
        <v>70</v>
      </c>
      <c r="D38" s="119"/>
      <c r="E38" s="120"/>
      <c r="F38" s="120"/>
      <c r="G38" s="121"/>
      <c r="H38" s="122"/>
      <c r="I38" s="123"/>
      <c r="J38" s="123"/>
      <c r="K38" s="123"/>
      <c r="L38" s="488"/>
      <c r="M38" s="124"/>
      <c r="N38" s="84"/>
      <c r="O38" s="120"/>
      <c r="P38" s="89"/>
      <c r="Q38" s="133"/>
      <c r="R38" s="129"/>
      <c r="S38" s="508"/>
      <c r="T38" s="130"/>
      <c r="U38" s="120"/>
      <c r="V38" s="129"/>
      <c r="W38" s="123"/>
      <c r="X38" s="123"/>
      <c r="Y38" s="123"/>
      <c r="Z38" s="123"/>
      <c r="AA38" s="123"/>
      <c r="AB38" s="130"/>
      <c r="AC38" s="120"/>
      <c r="AD38" s="120"/>
      <c r="AE38" s="131"/>
      <c r="AF38" s="383"/>
      <c r="AH38" s="43"/>
      <c r="AI38" s="43"/>
      <c r="AJ38" s="43"/>
      <c r="AK38" s="43"/>
      <c r="AL38" s="43"/>
      <c r="AM38" s="43"/>
    </row>
    <row r="39" spans="1:39" x14ac:dyDescent="0.2">
      <c r="A39" s="132" t="s">
        <v>56</v>
      </c>
      <c r="B39" s="372"/>
      <c r="C39" s="371"/>
      <c r="D39" s="119"/>
      <c r="E39" s="765" t="s">
        <v>226</v>
      </c>
      <c r="F39" s="765" t="s">
        <v>226</v>
      </c>
      <c r="G39" s="121"/>
      <c r="H39" s="122"/>
      <c r="I39" s="123"/>
      <c r="J39" s="123"/>
      <c r="K39" s="123"/>
      <c r="L39" s="488"/>
      <c r="M39" s="124"/>
      <c r="N39" s="84"/>
      <c r="O39" s="120" t="s">
        <v>226</v>
      </c>
      <c r="P39" s="89"/>
      <c r="Q39" s="133" t="s">
        <v>223</v>
      </c>
      <c r="R39" s="129"/>
      <c r="S39" s="508"/>
      <c r="T39" s="130" t="s">
        <v>226</v>
      </c>
      <c r="U39" s="120"/>
      <c r="V39" s="129"/>
      <c r="W39" s="766" t="s">
        <v>223</v>
      </c>
      <c r="X39" s="123"/>
      <c r="Y39" s="123"/>
      <c r="Z39" s="123"/>
      <c r="AA39" s="123" t="s">
        <v>223</v>
      </c>
      <c r="AB39" s="130" t="s">
        <v>223</v>
      </c>
      <c r="AC39" s="120"/>
      <c r="AD39" s="120"/>
      <c r="AE39" s="131"/>
      <c r="AF39" s="383"/>
      <c r="AH39" s="43"/>
      <c r="AI39" s="43"/>
      <c r="AJ39" s="43"/>
      <c r="AK39" s="43"/>
      <c r="AL39" s="43"/>
      <c r="AM39" s="43"/>
    </row>
    <row r="40" spans="1:39" x14ac:dyDescent="0.2">
      <c r="A40" s="132" t="s">
        <v>57</v>
      </c>
      <c r="B40" s="372"/>
      <c r="C40" s="371"/>
      <c r="D40" s="765" t="s">
        <v>226</v>
      </c>
      <c r="E40" s="765" t="s">
        <v>226</v>
      </c>
      <c r="F40" s="765" t="s">
        <v>226</v>
      </c>
      <c r="G40" s="121"/>
      <c r="H40" s="122"/>
      <c r="I40" s="123"/>
      <c r="J40" s="123"/>
      <c r="K40" s="123"/>
      <c r="L40" s="488"/>
      <c r="M40" s="124"/>
      <c r="N40" s="84"/>
      <c r="O40" s="120" t="s">
        <v>226</v>
      </c>
      <c r="P40" s="89"/>
      <c r="Q40" s="133" t="s">
        <v>223</v>
      </c>
      <c r="R40" s="129" t="s">
        <v>224</v>
      </c>
      <c r="S40" s="508" t="s">
        <v>225</v>
      </c>
      <c r="T40" s="130" t="s">
        <v>226</v>
      </c>
      <c r="U40" s="120"/>
      <c r="V40" s="129"/>
      <c r="W40" s="123"/>
      <c r="X40" s="123"/>
      <c r="Y40" s="123"/>
      <c r="Z40" s="123"/>
      <c r="AA40" s="123"/>
      <c r="AB40" s="130" t="s">
        <v>223</v>
      </c>
      <c r="AC40" s="120"/>
      <c r="AD40" s="120" t="s">
        <v>228</v>
      </c>
      <c r="AE40" s="131"/>
      <c r="AF40" s="383"/>
      <c r="AH40" s="43"/>
      <c r="AI40" s="43"/>
      <c r="AJ40" s="43"/>
      <c r="AK40" s="43"/>
      <c r="AL40" s="43"/>
      <c r="AM40" s="43"/>
    </row>
    <row r="41" spans="1:39" x14ac:dyDescent="0.2">
      <c r="A41" s="132" t="s">
        <v>58</v>
      </c>
      <c r="B41" s="372"/>
      <c r="C41" s="371"/>
      <c r="D41" s="765" t="s">
        <v>226</v>
      </c>
      <c r="E41" s="765" t="s">
        <v>226</v>
      </c>
      <c r="F41" s="765" t="s">
        <v>226</v>
      </c>
      <c r="G41" s="136"/>
      <c r="H41" s="137"/>
      <c r="I41" s="138"/>
      <c r="J41" s="138"/>
      <c r="K41" s="138"/>
      <c r="L41" s="489"/>
      <c r="M41" s="139"/>
      <c r="N41" s="140"/>
      <c r="O41" s="135" t="s">
        <v>226</v>
      </c>
      <c r="P41" s="141"/>
      <c r="Q41" s="142" t="s">
        <v>223</v>
      </c>
      <c r="R41" s="143" t="s">
        <v>224</v>
      </c>
      <c r="S41" s="509" t="s">
        <v>225</v>
      </c>
      <c r="T41" s="144" t="s">
        <v>226</v>
      </c>
      <c r="U41" s="135"/>
      <c r="V41" s="143"/>
      <c r="W41" s="138" t="s">
        <v>223</v>
      </c>
      <c r="X41" s="138"/>
      <c r="Y41" s="138"/>
      <c r="Z41" s="138"/>
      <c r="AA41" s="138" t="s">
        <v>223</v>
      </c>
      <c r="AB41" s="144" t="s">
        <v>223</v>
      </c>
      <c r="AC41" s="120"/>
      <c r="AD41" s="135" t="s">
        <v>228</v>
      </c>
      <c r="AE41" s="131"/>
      <c r="AF41" s="383"/>
      <c r="AH41" s="43"/>
      <c r="AI41" s="43"/>
      <c r="AJ41" s="43"/>
      <c r="AK41" s="43"/>
      <c r="AL41" s="43"/>
      <c r="AM41" s="43"/>
    </row>
    <row r="42" spans="1:39" x14ac:dyDescent="0.2">
      <c r="A42" s="96" t="s">
        <v>0</v>
      </c>
      <c r="B42" s="372" t="s">
        <v>71</v>
      </c>
      <c r="C42" s="371" t="s">
        <v>72</v>
      </c>
      <c r="D42" s="119"/>
      <c r="E42" s="120"/>
      <c r="F42" s="120"/>
      <c r="G42" s="121"/>
      <c r="H42" s="122"/>
      <c r="I42" s="123"/>
      <c r="J42" s="123"/>
      <c r="K42" s="123"/>
      <c r="L42" s="488"/>
      <c r="M42" s="124"/>
      <c r="N42" s="84"/>
      <c r="O42" s="120"/>
      <c r="P42" s="89"/>
      <c r="Q42" s="133"/>
      <c r="R42" s="129"/>
      <c r="S42" s="508"/>
      <c r="T42" s="130"/>
      <c r="U42" s="120"/>
      <c r="V42" s="129"/>
      <c r="W42" s="123"/>
      <c r="X42" s="123"/>
      <c r="Y42" s="123"/>
      <c r="Z42" s="123"/>
      <c r="AA42" s="123"/>
      <c r="AB42" s="130"/>
      <c r="AC42" s="120"/>
      <c r="AD42" s="120"/>
      <c r="AE42" s="131"/>
      <c r="AF42" s="383"/>
      <c r="AH42" s="43"/>
      <c r="AI42" s="43"/>
      <c r="AJ42" s="43"/>
      <c r="AK42" s="43"/>
      <c r="AL42" s="43"/>
      <c r="AM42" s="43"/>
    </row>
    <row r="43" spans="1:39" x14ac:dyDescent="0.2">
      <c r="A43" s="132" t="s">
        <v>56</v>
      </c>
      <c r="B43" s="372"/>
      <c r="C43" s="371"/>
      <c r="D43" s="119"/>
      <c r="E43" s="765" t="s">
        <v>227</v>
      </c>
      <c r="F43" s="765" t="s">
        <v>227</v>
      </c>
      <c r="G43" s="121"/>
      <c r="H43" s="122"/>
      <c r="I43" s="766" t="s">
        <v>230</v>
      </c>
      <c r="J43" s="123"/>
      <c r="K43" s="123"/>
      <c r="L43" s="488"/>
      <c r="M43" s="124"/>
      <c r="N43" s="84"/>
      <c r="O43" s="120" t="s">
        <v>227</v>
      </c>
      <c r="P43" s="89"/>
      <c r="Q43" s="133" t="s">
        <v>223</v>
      </c>
      <c r="R43" s="129"/>
      <c r="S43" s="508"/>
      <c r="T43" s="130" t="s">
        <v>227</v>
      </c>
      <c r="U43" s="120"/>
      <c r="V43" s="129"/>
      <c r="W43" s="123"/>
      <c r="X43" s="123"/>
      <c r="Y43" s="123"/>
      <c r="Z43" s="123"/>
      <c r="AA43" s="123" t="s">
        <v>223</v>
      </c>
      <c r="AB43" s="130" t="s">
        <v>223</v>
      </c>
      <c r="AC43" s="120"/>
      <c r="AD43" s="120"/>
      <c r="AE43" s="131"/>
      <c r="AF43" s="383"/>
      <c r="AH43" s="43"/>
      <c r="AI43" s="43"/>
      <c r="AJ43" s="43"/>
      <c r="AK43" s="43"/>
      <c r="AL43" s="43"/>
      <c r="AM43" s="43"/>
    </row>
    <row r="44" spans="1:39" x14ac:dyDescent="0.2">
      <c r="A44" s="132" t="s">
        <v>57</v>
      </c>
      <c r="B44" s="372"/>
      <c r="C44" s="371"/>
      <c r="D44" s="765" t="s">
        <v>227</v>
      </c>
      <c r="E44" s="765" t="s">
        <v>227</v>
      </c>
      <c r="F44" s="765" t="s">
        <v>227</v>
      </c>
      <c r="G44" s="121"/>
      <c r="H44" s="122"/>
      <c r="I44" s="123"/>
      <c r="J44" s="123"/>
      <c r="K44" s="123"/>
      <c r="L44" s="488"/>
      <c r="M44" s="124"/>
      <c r="N44" s="84"/>
      <c r="O44" s="120" t="s">
        <v>227</v>
      </c>
      <c r="P44" s="89"/>
      <c r="Q44" s="133" t="s">
        <v>223</v>
      </c>
      <c r="R44" s="129" t="s">
        <v>224</v>
      </c>
      <c r="S44" s="508" t="s">
        <v>225</v>
      </c>
      <c r="T44" s="130" t="s">
        <v>227</v>
      </c>
      <c r="U44" s="120"/>
      <c r="V44" s="129"/>
      <c r="W44" s="123"/>
      <c r="X44" s="123"/>
      <c r="Y44" s="123"/>
      <c r="Z44" s="123"/>
      <c r="AA44" s="123"/>
      <c r="AB44" s="130" t="s">
        <v>223</v>
      </c>
      <c r="AC44" s="120"/>
      <c r="AD44" s="120"/>
      <c r="AE44" s="131"/>
      <c r="AF44" s="383"/>
      <c r="AH44" s="43"/>
      <c r="AI44" s="43"/>
      <c r="AJ44" s="43"/>
      <c r="AK44" s="43"/>
      <c r="AL44" s="43"/>
      <c r="AM44" s="43"/>
    </row>
    <row r="45" spans="1:39" x14ac:dyDescent="0.2">
      <c r="A45" s="132" t="s">
        <v>58</v>
      </c>
      <c r="B45" s="372"/>
      <c r="C45" s="371"/>
      <c r="D45" s="765" t="s">
        <v>227</v>
      </c>
      <c r="E45" s="765" t="s">
        <v>227</v>
      </c>
      <c r="F45" s="765" t="s">
        <v>227</v>
      </c>
      <c r="G45" s="136"/>
      <c r="H45" s="137"/>
      <c r="I45" s="767" t="s">
        <v>230</v>
      </c>
      <c r="J45" s="138"/>
      <c r="K45" s="138"/>
      <c r="L45" s="489"/>
      <c r="M45" s="139"/>
      <c r="N45" s="140"/>
      <c r="O45" s="135" t="s">
        <v>227</v>
      </c>
      <c r="P45" s="141"/>
      <c r="Q45" s="142" t="s">
        <v>223</v>
      </c>
      <c r="R45" s="143" t="s">
        <v>224</v>
      </c>
      <c r="S45" s="509" t="s">
        <v>225</v>
      </c>
      <c r="T45" s="144" t="s">
        <v>227</v>
      </c>
      <c r="U45" s="135"/>
      <c r="V45" s="143"/>
      <c r="W45" s="138"/>
      <c r="X45" s="138"/>
      <c r="Y45" s="138"/>
      <c r="Z45" s="138"/>
      <c r="AA45" s="138" t="s">
        <v>223</v>
      </c>
      <c r="AB45" s="144" t="s">
        <v>223</v>
      </c>
      <c r="AC45" s="120"/>
      <c r="AD45" s="135"/>
      <c r="AE45" s="131"/>
      <c r="AF45" s="383"/>
      <c r="AH45" s="43"/>
      <c r="AI45" s="43"/>
      <c r="AJ45" s="43"/>
      <c r="AK45" s="43"/>
      <c r="AL45" s="43"/>
      <c r="AM45" s="43"/>
    </row>
    <row r="46" spans="1:39" x14ac:dyDescent="0.2">
      <c r="A46" s="96" t="s">
        <v>0</v>
      </c>
      <c r="B46" s="372" t="s">
        <v>73</v>
      </c>
      <c r="C46" s="371" t="s">
        <v>74</v>
      </c>
      <c r="D46" s="119"/>
      <c r="E46" s="120"/>
      <c r="F46" s="120"/>
      <c r="G46" s="121"/>
      <c r="H46" s="122"/>
      <c r="I46" s="123"/>
      <c r="J46" s="123"/>
      <c r="K46" s="123"/>
      <c r="L46" s="488"/>
      <c r="M46" s="124"/>
      <c r="N46" s="84"/>
      <c r="O46" s="120"/>
      <c r="P46" s="89"/>
      <c r="Q46" s="133"/>
      <c r="R46" s="129"/>
      <c r="S46" s="508"/>
      <c r="T46" s="130"/>
      <c r="U46" s="120"/>
      <c r="V46" s="129"/>
      <c r="W46" s="123"/>
      <c r="X46" s="123"/>
      <c r="Y46" s="123"/>
      <c r="Z46" s="123"/>
      <c r="AA46" s="123"/>
      <c r="AB46" s="130"/>
      <c r="AC46" s="120"/>
      <c r="AD46" s="120"/>
      <c r="AE46" s="131"/>
      <c r="AF46" s="383"/>
      <c r="AH46" s="43"/>
      <c r="AI46" s="43"/>
      <c r="AJ46" s="43"/>
      <c r="AK46" s="43"/>
      <c r="AL46" s="43"/>
      <c r="AM46" s="43"/>
    </row>
    <row r="47" spans="1:39" x14ac:dyDescent="0.2">
      <c r="A47" s="132" t="s">
        <v>56</v>
      </c>
      <c r="B47" s="372"/>
      <c r="C47" s="371"/>
      <c r="D47" s="765" t="s">
        <v>227</v>
      </c>
      <c r="E47" s="765" t="s">
        <v>227</v>
      </c>
      <c r="F47" s="765" t="s">
        <v>227</v>
      </c>
      <c r="G47" s="121"/>
      <c r="H47" s="122"/>
      <c r="I47" s="766" t="s">
        <v>230</v>
      </c>
      <c r="J47" s="123"/>
      <c r="K47" s="123"/>
      <c r="L47" s="488"/>
      <c r="M47" s="124"/>
      <c r="N47" s="84"/>
      <c r="O47" s="120" t="s">
        <v>227</v>
      </c>
      <c r="P47" s="89"/>
      <c r="Q47" s="133" t="s">
        <v>223</v>
      </c>
      <c r="R47" s="129"/>
      <c r="S47" s="508"/>
      <c r="T47" s="130"/>
      <c r="U47" s="120"/>
      <c r="V47" s="129"/>
      <c r="W47" s="123"/>
      <c r="X47" s="123"/>
      <c r="Y47" s="123"/>
      <c r="Z47" s="123"/>
      <c r="AA47" s="123" t="s">
        <v>223</v>
      </c>
      <c r="AB47" s="130" t="s">
        <v>223</v>
      </c>
      <c r="AC47" s="120"/>
      <c r="AD47" s="120"/>
      <c r="AE47" s="131"/>
      <c r="AF47" s="383"/>
      <c r="AH47" s="43"/>
      <c r="AI47" s="43"/>
      <c r="AJ47" s="43"/>
      <c r="AK47" s="43"/>
      <c r="AL47" s="43"/>
      <c r="AM47" s="43"/>
    </row>
    <row r="48" spans="1:39" x14ac:dyDescent="0.2">
      <c r="A48" s="132" t="s">
        <v>57</v>
      </c>
      <c r="B48" s="372"/>
      <c r="C48" s="371"/>
      <c r="D48" s="765" t="s">
        <v>227</v>
      </c>
      <c r="E48" s="765" t="s">
        <v>227</v>
      </c>
      <c r="F48" s="765" t="s">
        <v>227</v>
      </c>
      <c r="G48" s="121"/>
      <c r="H48" s="122"/>
      <c r="I48" s="123"/>
      <c r="J48" s="123"/>
      <c r="K48" s="123"/>
      <c r="L48" s="488"/>
      <c r="M48" s="124"/>
      <c r="N48" s="84"/>
      <c r="O48" s="120" t="s">
        <v>227</v>
      </c>
      <c r="P48" s="89"/>
      <c r="Q48" s="133" t="s">
        <v>223</v>
      </c>
      <c r="R48" s="129" t="s">
        <v>224</v>
      </c>
      <c r="S48" s="508" t="s">
        <v>225</v>
      </c>
      <c r="T48" s="130" t="s">
        <v>227</v>
      </c>
      <c r="U48" s="120"/>
      <c r="V48" s="129"/>
      <c r="W48" s="123"/>
      <c r="X48" s="123"/>
      <c r="Y48" s="123"/>
      <c r="Z48" s="123"/>
      <c r="AA48" s="123"/>
      <c r="AB48" s="130" t="s">
        <v>223</v>
      </c>
      <c r="AC48" s="120"/>
      <c r="AD48" s="120"/>
      <c r="AE48" s="131"/>
      <c r="AF48" s="383"/>
      <c r="AH48" s="43"/>
      <c r="AI48" s="43"/>
      <c r="AJ48" s="43"/>
      <c r="AK48" s="43"/>
      <c r="AL48" s="43"/>
      <c r="AM48" s="43"/>
    </row>
    <row r="49" spans="1:39" x14ac:dyDescent="0.2">
      <c r="A49" s="132" t="s">
        <v>58</v>
      </c>
      <c r="B49" s="372"/>
      <c r="C49" s="371"/>
      <c r="D49" s="765" t="s">
        <v>227</v>
      </c>
      <c r="E49" s="765" t="s">
        <v>227</v>
      </c>
      <c r="F49" s="765" t="s">
        <v>227</v>
      </c>
      <c r="G49" s="136"/>
      <c r="H49" s="137"/>
      <c r="I49" s="766" t="s">
        <v>230</v>
      </c>
      <c r="J49" s="138"/>
      <c r="K49" s="138"/>
      <c r="L49" s="489"/>
      <c r="M49" s="139"/>
      <c r="N49" s="140"/>
      <c r="O49" s="135" t="s">
        <v>227</v>
      </c>
      <c r="P49" s="141"/>
      <c r="Q49" s="142" t="s">
        <v>223</v>
      </c>
      <c r="R49" s="143" t="s">
        <v>224</v>
      </c>
      <c r="S49" s="509" t="s">
        <v>225</v>
      </c>
      <c r="T49" s="144" t="s">
        <v>227</v>
      </c>
      <c r="U49" s="135"/>
      <c r="V49" s="143"/>
      <c r="W49" s="138"/>
      <c r="X49" s="138"/>
      <c r="Y49" s="138"/>
      <c r="Z49" s="138"/>
      <c r="AA49" s="138" t="s">
        <v>223</v>
      </c>
      <c r="AB49" s="144" t="s">
        <v>223</v>
      </c>
      <c r="AC49" s="120"/>
      <c r="AD49" s="135"/>
      <c r="AE49" s="131"/>
      <c r="AF49" s="383"/>
      <c r="AH49" s="43"/>
      <c r="AI49" s="43"/>
      <c r="AJ49" s="43"/>
      <c r="AK49" s="43"/>
      <c r="AL49" s="43"/>
      <c r="AM49" s="43"/>
    </row>
    <row r="50" spans="1:39" x14ac:dyDescent="0.2">
      <c r="A50" s="96" t="s">
        <v>0</v>
      </c>
      <c r="B50" s="372" t="s">
        <v>75</v>
      </c>
      <c r="C50" s="371" t="s">
        <v>76</v>
      </c>
      <c r="D50" s="119"/>
      <c r="E50" s="120"/>
      <c r="F50" s="120"/>
      <c r="G50" s="121"/>
      <c r="H50" s="122"/>
      <c r="I50" s="123"/>
      <c r="J50" s="123"/>
      <c r="K50" s="123"/>
      <c r="L50" s="488"/>
      <c r="M50" s="124"/>
      <c r="N50" s="84"/>
      <c r="O50" s="120"/>
      <c r="P50" s="89"/>
      <c r="Q50" s="133"/>
      <c r="R50" s="129"/>
      <c r="S50" s="508"/>
      <c r="T50" s="130"/>
      <c r="U50" s="120"/>
      <c r="V50" s="129"/>
      <c r="W50" s="123"/>
      <c r="X50" s="123"/>
      <c r="Y50" s="123"/>
      <c r="Z50" s="123"/>
      <c r="AA50" s="123"/>
      <c r="AB50" s="130"/>
      <c r="AC50" s="120"/>
      <c r="AD50" s="120"/>
      <c r="AE50" s="131"/>
      <c r="AF50" s="383"/>
      <c r="AH50" s="43"/>
      <c r="AI50" s="43"/>
      <c r="AJ50" s="43"/>
      <c r="AK50" s="43"/>
      <c r="AL50" s="43"/>
      <c r="AM50" s="43"/>
    </row>
    <row r="51" spans="1:39" x14ac:dyDescent="0.2">
      <c r="A51" s="132" t="s">
        <v>56</v>
      </c>
      <c r="B51" s="372"/>
      <c r="C51" s="371"/>
      <c r="D51" s="765" t="s">
        <v>227</v>
      </c>
      <c r="E51" s="765" t="s">
        <v>227</v>
      </c>
      <c r="F51" s="765" t="s">
        <v>227</v>
      </c>
      <c r="G51" s="121"/>
      <c r="H51" s="122"/>
      <c r="I51" s="766" t="s">
        <v>230</v>
      </c>
      <c r="J51" s="123"/>
      <c r="K51" s="123"/>
      <c r="L51" s="488"/>
      <c r="M51" s="124"/>
      <c r="N51" s="84"/>
      <c r="O51" s="120" t="s">
        <v>227</v>
      </c>
      <c r="P51" s="89"/>
      <c r="Q51" s="133" t="s">
        <v>223</v>
      </c>
      <c r="R51" s="129" t="s">
        <v>224</v>
      </c>
      <c r="S51" s="508"/>
      <c r="T51" s="130" t="s">
        <v>227</v>
      </c>
      <c r="U51" s="120"/>
      <c r="V51" s="129"/>
      <c r="W51" s="123"/>
      <c r="X51" s="123"/>
      <c r="Y51" s="123"/>
      <c r="Z51" s="123"/>
      <c r="AA51" s="123" t="s">
        <v>223</v>
      </c>
      <c r="AB51" s="130" t="s">
        <v>223</v>
      </c>
      <c r="AC51" s="120"/>
      <c r="AD51" s="120"/>
      <c r="AE51" s="131"/>
      <c r="AF51" s="383"/>
      <c r="AH51" s="43"/>
      <c r="AI51" s="43"/>
      <c r="AJ51" s="43"/>
      <c r="AK51" s="43"/>
      <c r="AL51" s="43"/>
      <c r="AM51" s="43"/>
    </row>
    <row r="52" spans="1:39" x14ac:dyDescent="0.2">
      <c r="A52" s="132" t="s">
        <v>57</v>
      </c>
      <c r="B52" s="372"/>
      <c r="C52" s="371"/>
      <c r="D52" s="765" t="s">
        <v>227</v>
      </c>
      <c r="E52" s="765" t="s">
        <v>227</v>
      </c>
      <c r="F52" s="765" t="s">
        <v>227</v>
      </c>
      <c r="G52" s="121"/>
      <c r="H52" s="122"/>
      <c r="I52" s="123"/>
      <c r="J52" s="123"/>
      <c r="K52" s="123"/>
      <c r="L52" s="488"/>
      <c r="M52" s="124"/>
      <c r="N52" s="84"/>
      <c r="O52" s="120" t="s">
        <v>227</v>
      </c>
      <c r="P52" s="89"/>
      <c r="Q52" s="133" t="s">
        <v>223</v>
      </c>
      <c r="R52" s="129" t="s">
        <v>224</v>
      </c>
      <c r="S52" s="508" t="s">
        <v>225</v>
      </c>
      <c r="T52" s="130" t="s">
        <v>227</v>
      </c>
      <c r="U52" s="120"/>
      <c r="V52" s="129"/>
      <c r="W52" s="123"/>
      <c r="X52" s="123"/>
      <c r="Y52" s="123"/>
      <c r="Z52" s="123"/>
      <c r="AA52" s="123"/>
      <c r="AB52" s="130" t="s">
        <v>223</v>
      </c>
      <c r="AC52" s="120"/>
      <c r="AD52" s="120" t="s">
        <v>228</v>
      </c>
      <c r="AE52" s="131"/>
      <c r="AF52" s="383"/>
      <c r="AH52" s="43"/>
      <c r="AI52" s="43"/>
      <c r="AJ52" s="43"/>
      <c r="AK52" s="43"/>
      <c r="AL52" s="43"/>
      <c r="AM52" s="43"/>
    </row>
    <row r="53" spans="1:39" x14ac:dyDescent="0.2">
      <c r="A53" s="132" t="s">
        <v>58</v>
      </c>
      <c r="B53" s="372"/>
      <c r="C53" s="371"/>
      <c r="D53" s="765" t="s">
        <v>227</v>
      </c>
      <c r="E53" s="765" t="s">
        <v>227</v>
      </c>
      <c r="F53" s="765" t="s">
        <v>227</v>
      </c>
      <c r="G53" s="136"/>
      <c r="H53" s="137"/>
      <c r="I53" s="766" t="s">
        <v>230</v>
      </c>
      <c r="J53" s="138"/>
      <c r="K53" s="138"/>
      <c r="L53" s="489"/>
      <c r="M53" s="139"/>
      <c r="N53" s="140"/>
      <c r="O53" s="135" t="s">
        <v>227</v>
      </c>
      <c r="P53" s="141"/>
      <c r="Q53" s="142" t="s">
        <v>223</v>
      </c>
      <c r="R53" s="143" t="s">
        <v>224</v>
      </c>
      <c r="S53" s="509" t="s">
        <v>225</v>
      </c>
      <c r="T53" s="144" t="s">
        <v>227</v>
      </c>
      <c r="U53" s="135"/>
      <c r="V53" s="143"/>
      <c r="W53" s="138"/>
      <c r="X53" s="138"/>
      <c r="Y53" s="138"/>
      <c r="Z53" s="138"/>
      <c r="AA53" s="138" t="s">
        <v>223</v>
      </c>
      <c r="AB53" s="144" t="s">
        <v>223</v>
      </c>
      <c r="AC53" s="120"/>
      <c r="AD53" s="135" t="s">
        <v>228</v>
      </c>
      <c r="AE53" s="131"/>
      <c r="AF53" s="383"/>
      <c r="AH53" s="43"/>
      <c r="AI53" s="43"/>
      <c r="AJ53" s="43"/>
      <c r="AK53" s="43"/>
      <c r="AL53" s="43"/>
      <c r="AM53" s="43"/>
    </row>
    <row r="54" spans="1:39" x14ac:dyDescent="0.2">
      <c r="A54" s="96" t="s">
        <v>0</v>
      </c>
      <c r="B54" s="372" t="s">
        <v>77</v>
      </c>
      <c r="C54" s="371" t="s">
        <v>78</v>
      </c>
      <c r="D54" s="119"/>
      <c r="E54" s="120"/>
      <c r="F54" s="120"/>
      <c r="G54" s="121"/>
      <c r="H54" s="122"/>
      <c r="I54" s="123"/>
      <c r="J54" s="123"/>
      <c r="K54" s="123"/>
      <c r="L54" s="488"/>
      <c r="M54" s="124"/>
      <c r="N54" s="84"/>
      <c r="O54" s="120"/>
      <c r="P54" s="89"/>
      <c r="Q54" s="133"/>
      <c r="R54" s="129"/>
      <c r="S54" s="508"/>
      <c r="T54" s="130"/>
      <c r="U54" s="120"/>
      <c r="V54" s="129"/>
      <c r="W54" s="123"/>
      <c r="X54" s="123"/>
      <c r="Y54" s="123"/>
      <c r="Z54" s="123"/>
      <c r="AA54" s="123"/>
      <c r="AB54" s="130"/>
      <c r="AC54" s="120"/>
      <c r="AD54" s="120"/>
      <c r="AE54" s="131"/>
      <c r="AF54" s="383"/>
      <c r="AH54" s="43"/>
      <c r="AI54" s="43"/>
      <c r="AJ54" s="43"/>
      <c r="AK54" s="43"/>
      <c r="AL54" s="43"/>
      <c r="AM54" s="43"/>
    </row>
    <row r="55" spans="1:39" x14ac:dyDescent="0.2">
      <c r="A55" s="132" t="s">
        <v>56</v>
      </c>
      <c r="B55" s="372"/>
      <c r="C55" s="371"/>
      <c r="D55" s="765" t="s">
        <v>231</v>
      </c>
      <c r="E55" s="120"/>
      <c r="F55" s="120"/>
      <c r="G55" s="121"/>
      <c r="H55" s="122"/>
      <c r="I55" s="123"/>
      <c r="J55" s="123"/>
      <c r="K55" s="766" t="s">
        <v>224</v>
      </c>
      <c r="L55" s="776" t="s">
        <v>231</v>
      </c>
      <c r="M55" s="124"/>
      <c r="N55" s="84"/>
      <c r="O55" s="120" t="s">
        <v>231</v>
      </c>
      <c r="P55" s="89"/>
      <c r="Q55" s="133"/>
      <c r="R55" s="129"/>
      <c r="S55" s="508"/>
      <c r="T55" s="130"/>
      <c r="U55" s="120"/>
      <c r="V55" s="129"/>
      <c r="W55" s="123"/>
      <c r="X55" s="123"/>
      <c r="Y55" s="123"/>
      <c r="Z55" s="123"/>
      <c r="AA55" s="123"/>
      <c r="AB55" s="130" t="s">
        <v>223</v>
      </c>
      <c r="AC55" s="120"/>
      <c r="AD55" s="120"/>
      <c r="AE55" s="131"/>
      <c r="AF55" s="383"/>
      <c r="AH55" s="43"/>
      <c r="AI55" s="43"/>
      <c r="AJ55" s="43"/>
      <c r="AK55" s="43"/>
      <c r="AL55" s="43"/>
      <c r="AM55" s="43"/>
    </row>
    <row r="56" spans="1:39" x14ac:dyDescent="0.2">
      <c r="A56" s="132" t="s">
        <v>57</v>
      </c>
      <c r="B56" s="372"/>
      <c r="C56" s="371"/>
      <c r="D56" s="765" t="s">
        <v>231</v>
      </c>
      <c r="E56" s="765" t="s">
        <v>231</v>
      </c>
      <c r="F56" s="120"/>
      <c r="G56" s="121"/>
      <c r="H56" s="122"/>
      <c r="I56" s="123"/>
      <c r="J56" s="123"/>
      <c r="K56" s="123"/>
      <c r="L56" s="488"/>
      <c r="M56" s="124"/>
      <c r="N56" s="84"/>
      <c r="O56" s="120" t="s">
        <v>231</v>
      </c>
      <c r="P56" s="89"/>
      <c r="Q56" s="133"/>
      <c r="R56" s="129" t="s">
        <v>224</v>
      </c>
      <c r="S56" s="508" t="s">
        <v>225</v>
      </c>
      <c r="T56" s="130"/>
      <c r="U56" s="120"/>
      <c r="V56" s="129"/>
      <c r="W56" s="123"/>
      <c r="X56" s="123"/>
      <c r="Y56" s="123"/>
      <c r="Z56" s="123"/>
      <c r="AA56" s="123"/>
      <c r="AB56" s="130"/>
      <c r="AC56" s="120"/>
      <c r="AD56" s="120" t="s">
        <v>228</v>
      </c>
      <c r="AE56" s="131"/>
      <c r="AF56" s="383"/>
      <c r="AH56" s="43"/>
      <c r="AI56" s="43"/>
      <c r="AJ56" s="43"/>
      <c r="AK56" s="43"/>
      <c r="AL56" s="43"/>
      <c r="AM56" s="43"/>
    </row>
    <row r="57" spans="1:39" x14ac:dyDescent="0.2">
      <c r="A57" s="132" t="s">
        <v>58</v>
      </c>
      <c r="B57" s="372"/>
      <c r="C57" s="371"/>
      <c r="D57" s="765" t="s">
        <v>231</v>
      </c>
      <c r="E57" s="765" t="s">
        <v>231</v>
      </c>
      <c r="F57" s="135"/>
      <c r="G57" s="136"/>
      <c r="H57" s="137"/>
      <c r="I57" s="138"/>
      <c r="J57" s="138"/>
      <c r="K57" s="767" t="s">
        <v>224</v>
      </c>
      <c r="L57" s="777" t="s">
        <v>231</v>
      </c>
      <c r="M57" s="139"/>
      <c r="N57" s="140"/>
      <c r="O57" s="135" t="s">
        <v>231</v>
      </c>
      <c r="P57" s="141"/>
      <c r="Q57" s="142"/>
      <c r="R57" s="143" t="s">
        <v>224</v>
      </c>
      <c r="S57" s="509" t="s">
        <v>225</v>
      </c>
      <c r="T57" s="144"/>
      <c r="U57" s="135"/>
      <c r="V57" s="143"/>
      <c r="W57" s="138"/>
      <c r="X57" s="138"/>
      <c r="Y57" s="138"/>
      <c r="Z57" s="138"/>
      <c r="AA57" s="138"/>
      <c r="AB57" s="144" t="s">
        <v>223</v>
      </c>
      <c r="AC57" s="120"/>
      <c r="AD57" s="135" t="s">
        <v>228</v>
      </c>
      <c r="AE57" s="131"/>
      <c r="AF57" s="383"/>
      <c r="AH57" s="43"/>
      <c r="AI57" s="43"/>
      <c r="AJ57" s="43"/>
      <c r="AK57" s="43"/>
      <c r="AL57" s="43"/>
      <c r="AM57" s="43"/>
    </row>
    <row r="58" spans="1:39" x14ac:dyDescent="0.2">
      <c r="A58" s="96" t="s">
        <v>0</v>
      </c>
      <c r="B58" s="372" t="s">
        <v>79</v>
      </c>
      <c r="C58" s="371" t="s">
        <v>80</v>
      </c>
      <c r="D58" s="119"/>
      <c r="E58" s="120"/>
      <c r="F58" s="120"/>
      <c r="G58" s="121"/>
      <c r="H58" s="122"/>
      <c r="I58" s="123"/>
      <c r="J58" s="123"/>
      <c r="K58" s="123"/>
      <c r="L58" s="488"/>
      <c r="M58" s="124"/>
      <c r="N58" s="84"/>
      <c r="O58" s="120"/>
      <c r="P58" s="89"/>
      <c r="Q58" s="133"/>
      <c r="R58" s="129"/>
      <c r="S58" s="508"/>
      <c r="T58" s="130"/>
      <c r="U58" s="120"/>
      <c r="V58" s="129"/>
      <c r="W58" s="123"/>
      <c r="X58" s="123"/>
      <c r="Y58" s="123"/>
      <c r="Z58" s="123"/>
      <c r="AA58" s="123"/>
      <c r="AB58" s="130"/>
      <c r="AC58" s="120"/>
      <c r="AD58" s="120"/>
      <c r="AE58" s="131"/>
      <c r="AF58" s="383"/>
      <c r="AH58" s="43"/>
      <c r="AI58" s="43"/>
      <c r="AJ58" s="43"/>
      <c r="AK58" s="43"/>
      <c r="AL58" s="43"/>
      <c r="AM58" s="43"/>
    </row>
    <row r="59" spans="1:39" x14ac:dyDescent="0.2">
      <c r="A59" s="132" t="s">
        <v>56</v>
      </c>
      <c r="B59" s="372"/>
      <c r="C59" s="371"/>
      <c r="D59" s="119"/>
      <c r="E59" s="765" t="s">
        <v>232</v>
      </c>
      <c r="F59" s="765" t="s">
        <v>232</v>
      </c>
      <c r="G59" s="768" t="s">
        <v>233</v>
      </c>
      <c r="H59" s="122"/>
      <c r="I59" s="766" t="s">
        <v>230</v>
      </c>
      <c r="J59" s="766" t="s">
        <v>233</v>
      </c>
      <c r="K59" s="123"/>
      <c r="L59" s="488"/>
      <c r="M59" s="124"/>
      <c r="N59" s="84"/>
      <c r="O59" s="120" t="s">
        <v>232</v>
      </c>
      <c r="P59" s="89"/>
      <c r="Q59" s="133" t="s">
        <v>223</v>
      </c>
      <c r="R59" s="129"/>
      <c r="S59" s="508"/>
      <c r="T59" s="130" t="s">
        <v>232</v>
      </c>
      <c r="U59" s="120"/>
      <c r="V59" s="129"/>
      <c r="W59" s="123"/>
      <c r="X59" s="123"/>
      <c r="Y59" s="123"/>
      <c r="Z59" s="123"/>
      <c r="AA59" s="123" t="s">
        <v>223</v>
      </c>
      <c r="AB59" s="130" t="s">
        <v>223</v>
      </c>
      <c r="AC59" s="120"/>
      <c r="AD59" s="120"/>
      <c r="AE59" s="131"/>
      <c r="AF59" s="383"/>
      <c r="AH59" s="43"/>
      <c r="AI59" s="43"/>
      <c r="AJ59" s="43"/>
      <c r="AK59" s="43"/>
      <c r="AL59" s="43"/>
      <c r="AM59" s="43"/>
    </row>
    <row r="60" spans="1:39" x14ac:dyDescent="0.2">
      <c r="A60" s="132" t="s">
        <v>57</v>
      </c>
      <c r="B60" s="372"/>
      <c r="C60" s="371"/>
      <c r="D60" s="765" t="s">
        <v>232</v>
      </c>
      <c r="E60" s="765" t="s">
        <v>232</v>
      </c>
      <c r="F60" s="765" t="s">
        <v>232</v>
      </c>
      <c r="G60" s="768" t="s">
        <v>233</v>
      </c>
      <c r="H60" s="122"/>
      <c r="I60" s="123"/>
      <c r="J60" s="123"/>
      <c r="K60" s="123"/>
      <c r="L60" s="488"/>
      <c r="M60" s="124"/>
      <c r="N60" s="84"/>
      <c r="O60" s="120" t="s">
        <v>232</v>
      </c>
      <c r="P60" s="89"/>
      <c r="Q60" s="133" t="s">
        <v>223</v>
      </c>
      <c r="R60" s="129" t="s">
        <v>224</v>
      </c>
      <c r="S60" s="508" t="s">
        <v>225</v>
      </c>
      <c r="T60" s="130" t="s">
        <v>232</v>
      </c>
      <c r="U60" s="120"/>
      <c r="V60" s="129"/>
      <c r="W60" s="123"/>
      <c r="X60" s="123"/>
      <c r="Y60" s="123"/>
      <c r="Z60" s="123"/>
      <c r="AA60" s="123"/>
      <c r="AB60" s="130" t="s">
        <v>223</v>
      </c>
      <c r="AC60" s="120"/>
      <c r="AD60" s="120"/>
      <c r="AE60" s="131"/>
      <c r="AF60" s="383"/>
      <c r="AH60" s="43"/>
      <c r="AI60" s="43"/>
      <c r="AJ60" s="43"/>
      <c r="AK60" s="43"/>
      <c r="AL60" s="43"/>
      <c r="AM60" s="43"/>
    </row>
    <row r="61" spans="1:39" x14ac:dyDescent="0.2">
      <c r="A61" s="132" t="s">
        <v>58</v>
      </c>
      <c r="B61" s="372"/>
      <c r="C61" s="371"/>
      <c r="D61" s="765" t="s">
        <v>232</v>
      </c>
      <c r="E61" s="765" t="s">
        <v>232</v>
      </c>
      <c r="F61" s="765" t="s">
        <v>232</v>
      </c>
      <c r="G61" s="768" t="s">
        <v>233</v>
      </c>
      <c r="H61" s="137"/>
      <c r="I61" s="766" t="s">
        <v>230</v>
      </c>
      <c r="J61" s="767" t="s">
        <v>233</v>
      </c>
      <c r="K61" s="138"/>
      <c r="L61" s="489"/>
      <c r="M61" s="139"/>
      <c r="N61" s="140"/>
      <c r="O61" s="135" t="s">
        <v>232</v>
      </c>
      <c r="P61" s="141"/>
      <c r="Q61" s="142" t="s">
        <v>223</v>
      </c>
      <c r="R61" s="143" t="s">
        <v>224</v>
      </c>
      <c r="S61" s="509" t="s">
        <v>225</v>
      </c>
      <c r="T61" s="144" t="s">
        <v>232</v>
      </c>
      <c r="U61" s="135"/>
      <c r="V61" s="143"/>
      <c r="W61" s="138"/>
      <c r="X61" s="138"/>
      <c r="Y61" s="138"/>
      <c r="Z61" s="138"/>
      <c r="AA61" s="138" t="s">
        <v>223</v>
      </c>
      <c r="AB61" s="144" t="s">
        <v>223</v>
      </c>
      <c r="AC61" s="120"/>
      <c r="AD61" s="135"/>
      <c r="AE61" s="131"/>
      <c r="AF61" s="383"/>
      <c r="AH61" s="43"/>
      <c r="AI61" s="43"/>
      <c r="AJ61" s="43"/>
      <c r="AK61" s="43"/>
      <c r="AL61" s="43"/>
      <c r="AM61" s="43"/>
    </row>
    <row r="62" spans="1:39" s="12" customFormat="1" x14ac:dyDescent="0.2">
      <c r="A62" s="145" t="s">
        <v>0</v>
      </c>
      <c r="B62" s="373" t="s">
        <v>81</v>
      </c>
      <c r="C62" s="374" t="s">
        <v>82</v>
      </c>
      <c r="D62" s="146"/>
      <c r="E62" s="147"/>
      <c r="F62" s="147"/>
      <c r="G62" s="148"/>
      <c r="H62" s="149"/>
      <c r="I62" s="150"/>
      <c r="J62" s="150"/>
      <c r="K62" s="150"/>
      <c r="L62" s="490"/>
      <c r="M62" s="151"/>
      <c r="N62" s="152"/>
      <c r="O62" s="147"/>
      <c r="P62" s="153"/>
      <c r="Q62" s="154"/>
      <c r="R62" s="155"/>
      <c r="S62" s="510"/>
      <c r="T62" s="156"/>
      <c r="U62" s="147"/>
      <c r="V62" s="155"/>
      <c r="W62" s="150"/>
      <c r="X62" s="150"/>
      <c r="Y62" s="150"/>
      <c r="Z62" s="150"/>
      <c r="AA62" s="150"/>
      <c r="AB62" s="156"/>
      <c r="AC62" s="147"/>
      <c r="AD62" s="147"/>
      <c r="AE62" s="157"/>
      <c r="AF62" s="384"/>
      <c r="AH62" s="45"/>
      <c r="AI62" s="45"/>
      <c r="AJ62" s="45"/>
      <c r="AK62" s="45"/>
      <c r="AL62" s="45"/>
      <c r="AM62" s="45"/>
    </row>
    <row r="63" spans="1:39" s="12" customFormat="1" x14ac:dyDescent="0.2">
      <c r="A63" s="158" t="s">
        <v>83</v>
      </c>
      <c r="B63" s="373"/>
      <c r="C63" s="371"/>
      <c r="D63" s="119"/>
      <c r="E63" s="147"/>
      <c r="F63" s="769" t="s">
        <v>233</v>
      </c>
      <c r="G63" s="771" t="s">
        <v>233</v>
      </c>
      <c r="H63" s="149"/>
      <c r="I63" s="150"/>
      <c r="J63" s="774" t="s">
        <v>233</v>
      </c>
      <c r="K63" s="150"/>
      <c r="L63" s="490"/>
      <c r="M63" s="151"/>
      <c r="N63" s="152"/>
      <c r="O63" s="147"/>
      <c r="P63" s="153"/>
      <c r="Q63" s="154"/>
      <c r="R63" s="155"/>
      <c r="S63" s="510"/>
      <c r="T63" s="156"/>
      <c r="U63" s="147"/>
      <c r="V63" s="155"/>
      <c r="W63" s="150"/>
      <c r="X63" s="150"/>
      <c r="Y63" s="150"/>
      <c r="Z63" s="150"/>
      <c r="AA63" s="150"/>
      <c r="AB63" s="156"/>
      <c r="AC63" s="147"/>
      <c r="AD63" s="147"/>
      <c r="AE63" s="157"/>
      <c r="AF63" s="384"/>
      <c r="AH63" s="45"/>
      <c r="AI63" s="45"/>
      <c r="AJ63" s="45"/>
      <c r="AK63" s="45"/>
      <c r="AL63" s="45"/>
      <c r="AM63" s="45"/>
    </row>
    <row r="64" spans="1:39" s="12" customFormat="1" x14ac:dyDescent="0.2">
      <c r="A64" s="158" t="s">
        <v>84</v>
      </c>
      <c r="B64" s="373"/>
      <c r="C64" s="375"/>
      <c r="D64" s="146"/>
      <c r="E64" s="147"/>
      <c r="F64" s="769" t="s">
        <v>233</v>
      </c>
      <c r="G64" s="771" t="s">
        <v>233</v>
      </c>
      <c r="H64" s="149"/>
      <c r="I64" s="150"/>
      <c r="J64" s="150"/>
      <c r="K64" s="150"/>
      <c r="L64" s="490"/>
      <c r="M64" s="151"/>
      <c r="N64" s="152"/>
      <c r="O64" s="147"/>
      <c r="P64" s="153"/>
      <c r="Q64" s="154"/>
      <c r="R64" s="155" t="s">
        <v>224</v>
      </c>
      <c r="S64" s="510" t="s">
        <v>225</v>
      </c>
      <c r="T64" s="156"/>
      <c r="U64" s="147"/>
      <c r="V64" s="155"/>
      <c r="W64" s="150"/>
      <c r="X64" s="150"/>
      <c r="Y64" s="150"/>
      <c r="Z64" s="150"/>
      <c r="AA64" s="150"/>
      <c r="AB64" s="156"/>
      <c r="AC64" s="147"/>
      <c r="AD64" s="147"/>
      <c r="AE64" s="157"/>
      <c r="AF64" s="384"/>
      <c r="AH64" s="45"/>
      <c r="AI64" s="45"/>
      <c r="AJ64" s="45"/>
      <c r="AK64" s="45"/>
      <c r="AL64" s="45"/>
      <c r="AM64" s="45"/>
    </row>
    <row r="65" spans="1:39" s="12" customFormat="1" x14ac:dyDescent="0.2">
      <c r="A65" s="158" t="s">
        <v>85</v>
      </c>
      <c r="B65" s="373"/>
      <c r="C65" s="375"/>
      <c r="D65" s="159"/>
      <c r="E65" s="160"/>
      <c r="F65" s="770" t="s">
        <v>233</v>
      </c>
      <c r="G65" s="772" t="s">
        <v>233</v>
      </c>
      <c r="H65" s="161"/>
      <c r="I65" s="162"/>
      <c r="J65" s="775" t="s">
        <v>233</v>
      </c>
      <c r="K65" s="162"/>
      <c r="L65" s="491"/>
      <c r="M65" s="163"/>
      <c r="N65" s="164"/>
      <c r="O65" s="160"/>
      <c r="P65" s="165"/>
      <c r="Q65" s="166"/>
      <c r="R65" s="167" t="s">
        <v>224</v>
      </c>
      <c r="S65" s="511" t="s">
        <v>225</v>
      </c>
      <c r="T65" s="168"/>
      <c r="U65" s="160"/>
      <c r="V65" s="167"/>
      <c r="W65" s="162"/>
      <c r="X65" s="162"/>
      <c r="Y65" s="162"/>
      <c r="Z65" s="162"/>
      <c r="AA65" s="162"/>
      <c r="AB65" s="168"/>
      <c r="AC65" s="147"/>
      <c r="AD65" s="160"/>
      <c r="AE65" s="157"/>
      <c r="AF65" s="384"/>
      <c r="AH65" s="45"/>
      <c r="AI65" s="45"/>
      <c r="AJ65" s="45"/>
      <c r="AK65" s="45"/>
      <c r="AL65" s="45"/>
      <c r="AM65" s="45"/>
    </row>
    <row r="66" spans="1:39" x14ac:dyDescent="0.2">
      <c r="A66" s="96" t="s">
        <v>0</v>
      </c>
      <c r="B66" s="372" t="s">
        <v>86</v>
      </c>
      <c r="C66" s="371" t="s">
        <v>87</v>
      </c>
      <c r="D66" s="119"/>
      <c r="E66" s="120"/>
      <c r="F66" s="120"/>
      <c r="G66" s="121"/>
      <c r="H66" s="122"/>
      <c r="I66" s="123"/>
      <c r="J66" s="123"/>
      <c r="K66" s="123"/>
      <c r="L66" s="488"/>
      <c r="M66" s="124"/>
      <c r="N66" s="84"/>
      <c r="O66" s="120"/>
      <c r="P66" s="89"/>
      <c r="Q66" s="133"/>
      <c r="R66" s="129"/>
      <c r="S66" s="508"/>
      <c r="T66" s="130"/>
      <c r="U66" s="120"/>
      <c r="V66" s="129"/>
      <c r="W66" s="123"/>
      <c r="X66" s="123"/>
      <c r="Y66" s="123"/>
      <c r="Z66" s="123"/>
      <c r="AA66" s="123"/>
      <c r="AB66" s="130"/>
      <c r="AC66" s="120"/>
      <c r="AD66" s="120"/>
      <c r="AE66" s="131"/>
      <c r="AF66" s="383"/>
      <c r="AH66" s="43"/>
      <c r="AI66" s="43"/>
      <c r="AJ66" s="43"/>
      <c r="AK66" s="43"/>
      <c r="AL66" s="43"/>
      <c r="AM66" s="43"/>
    </row>
    <row r="67" spans="1:39" x14ac:dyDescent="0.2">
      <c r="A67" s="132" t="s">
        <v>56</v>
      </c>
      <c r="B67" s="372"/>
      <c r="C67" s="371"/>
      <c r="D67" s="765" t="s">
        <v>234</v>
      </c>
      <c r="E67" s="765" t="s">
        <v>234</v>
      </c>
      <c r="F67" s="765" t="s">
        <v>234</v>
      </c>
      <c r="G67" s="121"/>
      <c r="H67" s="122"/>
      <c r="I67" s="766" t="s">
        <v>230</v>
      </c>
      <c r="J67" s="123"/>
      <c r="K67" s="123"/>
      <c r="L67" s="488"/>
      <c r="M67" s="124" t="s">
        <v>234</v>
      </c>
      <c r="N67" s="84"/>
      <c r="O67" s="120" t="s">
        <v>234</v>
      </c>
      <c r="P67" s="89"/>
      <c r="Q67" s="133" t="s">
        <v>223</v>
      </c>
      <c r="R67" s="129"/>
      <c r="S67" s="508"/>
      <c r="T67" s="130" t="s">
        <v>234</v>
      </c>
      <c r="U67" s="120"/>
      <c r="V67" s="129"/>
      <c r="W67" s="123"/>
      <c r="X67" s="123"/>
      <c r="Y67" s="123"/>
      <c r="Z67" s="123"/>
      <c r="AA67" s="123" t="s">
        <v>223</v>
      </c>
      <c r="AB67" s="130" t="s">
        <v>223</v>
      </c>
      <c r="AC67" s="120"/>
      <c r="AD67" s="120"/>
      <c r="AE67" s="131"/>
      <c r="AF67" s="383"/>
      <c r="AH67" s="43"/>
      <c r="AI67" s="43"/>
      <c r="AJ67" s="43"/>
      <c r="AK67" s="43"/>
      <c r="AL67" s="43"/>
      <c r="AM67" s="43"/>
    </row>
    <row r="68" spans="1:39" x14ac:dyDescent="0.2">
      <c r="A68" s="132" t="s">
        <v>57</v>
      </c>
      <c r="B68" s="372"/>
      <c r="C68" s="371"/>
      <c r="D68" s="765" t="s">
        <v>234</v>
      </c>
      <c r="E68" s="765" t="s">
        <v>234</v>
      </c>
      <c r="F68" s="765" t="s">
        <v>234</v>
      </c>
      <c r="G68" s="121"/>
      <c r="H68" s="122"/>
      <c r="I68" s="123"/>
      <c r="J68" s="123"/>
      <c r="K68" s="123"/>
      <c r="L68" s="488"/>
      <c r="M68" s="124"/>
      <c r="N68" s="84"/>
      <c r="O68" s="120" t="s">
        <v>234</v>
      </c>
      <c r="P68" s="89"/>
      <c r="Q68" s="133" t="s">
        <v>223</v>
      </c>
      <c r="R68" s="129" t="s">
        <v>224</v>
      </c>
      <c r="S68" s="508" t="s">
        <v>225</v>
      </c>
      <c r="T68" s="130" t="s">
        <v>234</v>
      </c>
      <c r="U68" s="120"/>
      <c r="V68" s="129"/>
      <c r="W68" s="123"/>
      <c r="X68" s="123"/>
      <c r="Y68" s="123"/>
      <c r="Z68" s="123"/>
      <c r="AA68" s="123"/>
      <c r="AB68" s="130" t="s">
        <v>223</v>
      </c>
      <c r="AC68" s="120"/>
      <c r="AD68" s="120"/>
      <c r="AE68" s="131"/>
      <c r="AF68" s="383"/>
      <c r="AH68" s="43"/>
      <c r="AI68" s="43"/>
      <c r="AJ68" s="43"/>
      <c r="AK68" s="43"/>
      <c r="AL68" s="43"/>
      <c r="AM68" s="43"/>
    </row>
    <row r="69" spans="1:39" x14ac:dyDescent="0.2">
      <c r="A69" s="132" t="s">
        <v>58</v>
      </c>
      <c r="B69" s="372"/>
      <c r="C69" s="371"/>
      <c r="D69" s="765" t="s">
        <v>234</v>
      </c>
      <c r="E69" s="765" t="s">
        <v>234</v>
      </c>
      <c r="F69" s="765" t="s">
        <v>234</v>
      </c>
      <c r="G69" s="136"/>
      <c r="H69" s="137"/>
      <c r="I69" s="766" t="s">
        <v>230</v>
      </c>
      <c r="J69" s="138"/>
      <c r="K69" s="138"/>
      <c r="L69" s="489"/>
      <c r="M69" s="139" t="s">
        <v>234</v>
      </c>
      <c r="N69" s="140"/>
      <c r="O69" s="135" t="s">
        <v>234</v>
      </c>
      <c r="P69" s="141"/>
      <c r="Q69" s="142" t="s">
        <v>223</v>
      </c>
      <c r="R69" s="143" t="s">
        <v>224</v>
      </c>
      <c r="S69" s="509" t="s">
        <v>225</v>
      </c>
      <c r="T69" s="144" t="s">
        <v>234</v>
      </c>
      <c r="U69" s="135"/>
      <c r="V69" s="143"/>
      <c r="W69" s="138"/>
      <c r="X69" s="138"/>
      <c r="Y69" s="138"/>
      <c r="Z69" s="138"/>
      <c r="AA69" s="138" t="s">
        <v>223</v>
      </c>
      <c r="AB69" s="144" t="s">
        <v>223</v>
      </c>
      <c r="AC69" s="120"/>
      <c r="AD69" s="135"/>
      <c r="AE69" s="131"/>
      <c r="AF69" s="383"/>
      <c r="AH69" s="43"/>
      <c r="AI69" s="43"/>
      <c r="AJ69" s="43"/>
      <c r="AK69" s="43"/>
      <c r="AL69" s="43"/>
      <c r="AM69" s="43"/>
    </row>
    <row r="70" spans="1:39" x14ac:dyDescent="0.2">
      <c r="A70" s="96" t="s">
        <v>0</v>
      </c>
      <c r="B70" s="372" t="s">
        <v>88</v>
      </c>
      <c r="C70" s="371" t="s">
        <v>89</v>
      </c>
      <c r="D70" s="119"/>
      <c r="E70" s="120"/>
      <c r="F70" s="120"/>
      <c r="G70" s="121"/>
      <c r="H70" s="122"/>
      <c r="I70" s="123"/>
      <c r="J70" s="123"/>
      <c r="K70" s="123"/>
      <c r="L70" s="488"/>
      <c r="M70" s="124"/>
      <c r="N70" s="84"/>
      <c r="O70" s="120"/>
      <c r="P70" s="89"/>
      <c r="Q70" s="133"/>
      <c r="R70" s="129"/>
      <c r="S70" s="508"/>
      <c r="T70" s="130"/>
      <c r="U70" s="120"/>
      <c r="V70" s="129"/>
      <c r="W70" s="123"/>
      <c r="X70" s="123"/>
      <c r="Y70" s="123"/>
      <c r="Z70" s="123"/>
      <c r="AA70" s="123"/>
      <c r="AB70" s="130"/>
      <c r="AC70" s="120"/>
      <c r="AD70" s="120"/>
      <c r="AE70" s="131"/>
      <c r="AF70" s="383"/>
      <c r="AH70" s="43"/>
      <c r="AI70" s="43"/>
      <c r="AJ70" s="43"/>
      <c r="AK70" s="43"/>
      <c r="AL70" s="43"/>
      <c r="AM70" s="43"/>
    </row>
    <row r="71" spans="1:39" x14ac:dyDescent="0.2">
      <c r="A71" s="132" t="s">
        <v>56</v>
      </c>
      <c r="B71" s="372"/>
      <c r="C71" s="371"/>
      <c r="D71" s="119"/>
      <c r="E71" s="120" t="s">
        <v>227</v>
      </c>
      <c r="F71" s="120" t="s">
        <v>227</v>
      </c>
      <c r="G71" s="121"/>
      <c r="H71" s="122"/>
      <c r="I71" s="766" t="s">
        <v>230</v>
      </c>
      <c r="J71" s="123"/>
      <c r="K71" s="123"/>
      <c r="L71" s="488"/>
      <c r="M71" s="124"/>
      <c r="N71" s="84"/>
      <c r="O71" s="120" t="s">
        <v>227</v>
      </c>
      <c r="P71" s="89"/>
      <c r="Q71" s="133" t="s">
        <v>223</v>
      </c>
      <c r="R71" s="129"/>
      <c r="S71" s="508"/>
      <c r="T71" s="130" t="s">
        <v>227</v>
      </c>
      <c r="U71" s="120"/>
      <c r="V71" s="129"/>
      <c r="W71" s="123"/>
      <c r="X71" s="123"/>
      <c r="Y71" s="123"/>
      <c r="Z71" s="123"/>
      <c r="AA71" s="123" t="s">
        <v>223</v>
      </c>
      <c r="AB71" s="130" t="s">
        <v>223</v>
      </c>
      <c r="AC71" s="120"/>
      <c r="AD71" s="120"/>
      <c r="AE71" s="131"/>
      <c r="AF71" s="383"/>
      <c r="AH71" s="43"/>
      <c r="AI71" s="43"/>
      <c r="AJ71" s="43"/>
      <c r="AK71" s="43"/>
      <c r="AL71" s="43"/>
      <c r="AM71" s="43"/>
    </row>
    <row r="72" spans="1:39" x14ac:dyDescent="0.2">
      <c r="A72" s="132" t="s">
        <v>57</v>
      </c>
      <c r="B72" s="372"/>
      <c r="C72" s="371"/>
      <c r="D72" s="119" t="s">
        <v>227</v>
      </c>
      <c r="E72" s="120" t="s">
        <v>227</v>
      </c>
      <c r="F72" s="120" t="s">
        <v>227</v>
      </c>
      <c r="G72" s="121"/>
      <c r="H72" s="122"/>
      <c r="I72" s="123"/>
      <c r="J72" s="123"/>
      <c r="K72" s="123"/>
      <c r="L72" s="488"/>
      <c r="M72" s="124"/>
      <c r="N72" s="84"/>
      <c r="O72" s="120" t="s">
        <v>227</v>
      </c>
      <c r="P72" s="89"/>
      <c r="Q72" s="133" t="s">
        <v>223</v>
      </c>
      <c r="R72" s="129" t="s">
        <v>224</v>
      </c>
      <c r="S72" s="508" t="s">
        <v>225</v>
      </c>
      <c r="T72" s="130" t="s">
        <v>227</v>
      </c>
      <c r="U72" s="120"/>
      <c r="V72" s="129"/>
      <c r="W72" s="123"/>
      <c r="X72" s="123"/>
      <c r="Y72" s="123"/>
      <c r="Z72" s="123"/>
      <c r="AA72" s="123"/>
      <c r="AB72" s="130" t="s">
        <v>223</v>
      </c>
      <c r="AC72" s="120"/>
      <c r="AD72" s="120"/>
      <c r="AE72" s="131"/>
      <c r="AF72" s="383"/>
      <c r="AH72" s="43"/>
      <c r="AI72" s="43"/>
      <c r="AJ72" s="43"/>
      <c r="AK72" s="43"/>
      <c r="AL72" s="43"/>
      <c r="AM72" s="43"/>
    </row>
    <row r="73" spans="1:39" x14ac:dyDescent="0.2">
      <c r="A73" s="132" t="s">
        <v>58</v>
      </c>
      <c r="B73" s="372"/>
      <c r="C73" s="371"/>
      <c r="D73" s="134" t="s">
        <v>227</v>
      </c>
      <c r="E73" s="135" t="s">
        <v>227</v>
      </c>
      <c r="F73" s="135" t="s">
        <v>227</v>
      </c>
      <c r="G73" s="136"/>
      <c r="H73" s="137"/>
      <c r="I73" s="766" t="s">
        <v>230</v>
      </c>
      <c r="J73" s="138"/>
      <c r="K73" s="138"/>
      <c r="L73" s="489"/>
      <c r="M73" s="139"/>
      <c r="N73" s="140"/>
      <c r="O73" s="135" t="s">
        <v>227</v>
      </c>
      <c r="P73" s="141"/>
      <c r="Q73" s="142" t="s">
        <v>223</v>
      </c>
      <c r="R73" s="143" t="s">
        <v>224</v>
      </c>
      <c r="S73" s="509" t="s">
        <v>225</v>
      </c>
      <c r="T73" s="144" t="s">
        <v>227</v>
      </c>
      <c r="U73" s="135"/>
      <c r="V73" s="143"/>
      <c r="W73" s="138"/>
      <c r="X73" s="138"/>
      <c r="Y73" s="138"/>
      <c r="Z73" s="138"/>
      <c r="AA73" s="138" t="s">
        <v>223</v>
      </c>
      <c r="AB73" s="144" t="s">
        <v>223</v>
      </c>
      <c r="AC73" s="120"/>
      <c r="AD73" s="135"/>
      <c r="AE73" s="131"/>
      <c r="AF73" s="383"/>
      <c r="AH73" s="43"/>
      <c r="AI73" s="43"/>
      <c r="AJ73" s="43"/>
      <c r="AK73" s="43"/>
      <c r="AL73" s="43"/>
      <c r="AM73" s="43"/>
    </row>
    <row r="74" spans="1:39" x14ac:dyDescent="0.2">
      <c r="A74" s="96" t="s">
        <v>0</v>
      </c>
      <c r="B74" s="372" t="s">
        <v>90</v>
      </c>
      <c r="C74" s="371" t="s">
        <v>91</v>
      </c>
      <c r="D74" s="119"/>
      <c r="E74" s="120"/>
      <c r="F74" s="120"/>
      <c r="G74" s="121"/>
      <c r="H74" s="122"/>
      <c r="I74" s="123"/>
      <c r="J74" s="123"/>
      <c r="K74" s="123"/>
      <c r="L74" s="488"/>
      <c r="M74" s="124"/>
      <c r="N74" s="84"/>
      <c r="O74" s="120"/>
      <c r="P74" s="89"/>
      <c r="Q74" s="133"/>
      <c r="R74" s="129"/>
      <c r="S74" s="508"/>
      <c r="T74" s="130"/>
      <c r="U74" s="120"/>
      <c r="V74" s="129"/>
      <c r="W74" s="123"/>
      <c r="X74" s="123"/>
      <c r="Y74" s="123"/>
      <c r="Z74" s="123"/>
      <c r="AA74" s="123"/>
      <c r="AB74" s="130"/>
      <c r="AC74" s="120"/>
      <c r="AD74" s="120"/>
      <c r="AE74" s="131"/>
      <c r="AF74" s="383"/>
      <c r="AH74" s="43"/>
      <c r="AI74" s="43"/>
      <c r="AJ74" s="43"/>
      <c r="AK74" s="43"/>
      <c r="AL74" s="43"/>
      <c r="AM74" s="43"/>
    </row>
    <row r="75" spans="1:39" x14ac:dyDescent="0.2">
      <c r="A75" s="132" t="s">
        <v>56</v>
      </c>
      <c r="B75" s="372"/>
      <c r="C75" s="371"/>
      <c r="D75" s="119"/>
      <c r="E75" s="120" t="s">
        <v>235</v>
      </c>
      <c r="F75" s="120" t="s">
        <v>235</v>
      </c>
      <c r="G75" s="121"/>
      <c r="H75" s="122"/>
      <c r="I75" s="766" t="s">
        <v>230</v>
      </c>
      <c r="J75" s="123"/>
      <c r="K75" s="123"/>
      <c r="L75" s="488"/>
      <c r="M75" s="124" t="s">
        <v>235</v>
      </c>
      <c r="N75" s="84"/>
      <c r="O75" s="120" t="s">
        <v>235</v>
      </c>
      <c r="P75" s="89"/>
      <c r="Q75" s="133" t="s">
        <v>223</v>
      </c>
      <c r="R75" s="129" t="s">
        <v>224</v>
      </c>
      <c r="S75" s="508"/>
      <c r="T75" s="130" t="s">
        <v>235</v>
      </c>
      <c r="U75" s="120"/>
      <c r="V75" s="129"/>
      <c r="W75" s="123"/>
      <c r="X75" s="123"/>
      <c r="Y75" s="123"/>
      <c r="Z75" s="123"/>
      <c r="AA75" s="123"/>
      <c r="AB75" s="130"/>
      <c r="AC75" s="120"/>
      <c r="AD75" s="120" t="s">
        <v>228</v>
      </c>
      <c r="AE75" s="131"/>
      <c r="AF75" s="383"/>
      <c r="AH75" s="43"/>
      <c r="AI75" s="43"/>
      <c r="AJ75" s="43"/>
      <c r="AK75" s="43"/>
      <c r="AL75" s="43"/>
      <c r="AM75" s="43"/>
    </row>
    <row r="76" spans="1:39" x14ac:dyDescent="0.2">
      <c r="A76" s="132" t="s">
        <v>57</v>
      </c>
      <c r="B76" s="372"/>
      <c r="C76" s="371"/>
      <c r="D76" s="119"/>
      <c r="E76" s="120" t="s">
        <v>235</v>
      </c>
      <c r="F76" s="120" t="s">
        <v>235</v>
      </c>
      <c r="G76" s="121"/>
      <c r="H76" s="122"/>
      <c r="I76" s="123"/>
      <c r="J76" s="123"/>
      <c r="K76" s="123"/>
      <c r="L76" s="488"/>
      <c r="M76" s="124"/>
      <c r="N76" s="84"/>
      <c r="O76" s="120" t="s">
        <v>235</v>
      </c>
      <c r="P76" s="89"/>
      <c r="Q76" s="133" t="s">
        <v>223</v>
      </c>
      <c r="R76" s="129" t="s">
        <v>224</v>
      </c>
      <c r="S76" s="508" t="s">
        <v>225</v>
      </c>
      <c r="T76" s="130" t="s">
        <v>235</v>
      </c>
      <c r="U76" s="120"/>
      <c r="V76" s="129"/>
      <c r="W76" s="123"/>
      <c r="X76" s="123"/>
      <c r="Y76" s="123"/>
      <c r="Z76" s="123"/>
      <c r="AA76" s="123"/>
      <c r="AB76" s="130"/>
      <c r="AC76" s="120"/>
      <c r="AD76" s="120"/>
      <c r="AE76" s="131"/>
      <c r="AF76" s="383"/>
      <c r="AH76" s="43"/>
      <c r="AI76" s="43"/>
      <c r="AJ76" s="43"/>
      <c r="AK76" s="43"/>
      <c r="AL76" s="43"/>
      <c r="AM76" s="43"/>
    </row>
    <row r="77" spans="1:39" x14ac:dyDescent="0.2">
      <c r="A77" s="132" t="s">
        <v>58</v>
      </c>
      <c r="B77" s="372"/>
      <c r="C77" s="371"/>
      <c r="D77" s="134"/>
      <c r="E77" s="135" t="s">
        <v>235</v>
      </c>
      <c r="F77" s="135" t="s">
        <v>235</v>
      </c>
      <c r="G77" s="136"/>
      <c r="H77" s="137"/>
      <c r="I77" s="766" t="s">
        <v>230</v>
      </c>
      <c r="J77" s="138"/>
      <c r="K77" s="138"/>
      <c r="L77" s="489"/>
      <c r="M77" s="139" t="s">
        <v>235</v>
      </c>
      <c r="N77" s="140"/>
      <c r="O77" s="135" t="s">
        <v>235</v>
      </c>
      <c r="P77" s="141"/>
      <c r="Q77" s="142" t="s">
        <v>223</v>
      </c>
      <c r="R77" s="143" t="s">
        <v>224</v>
      </c>
      <c r="S77" s="509" t="s">
        <v>225</v>
      </c>
      <c r="T77" s="144" t="s">
        <v>235</v>
      </c>
      <c r="U77" s="135"/>
      <c r="V77" s="143"/>
      <c r="W77" s="138"/>
      <c r="X77" s="138"/>
      <c r="Y77" s="138"/>
      <c r="Z77" s="138"/>
      <c r="AA77" s="138"/>
      <c r="AB77" s="144"/>
      <c r="AC77" s="120"/>
      <c r="AD77" s="135" t="s">
        <v>228</v>
      </c>
      <c r="AE77" s="131"/>
      <c r="AF77" s="383"/>
      <c r="AH77" s="43"/>
      <c r="AI77" s="43"/>
      <c r="AJ77" s="43"/>
      <c r="AK77" s="43"/>
      <c r="AL77" s="43"/>
      <c r="AM77" s="43"/>
    </row>
    <row r="78" spans="1:39" x14ac:dyDescent="0.2">
      <c r="A78" s="96" t="s">
        <v>0</v>
      </c>
      <c r="B78" s="372" t="s">
        <v>92</v>
      </c>
      <c r="C78" s="371" t="s">
        <v>93</v>
      </c>
      <c r="D78" s="119"/>
      <c r="E78" s="120"/>
      <c r="F78" s="120"/>
      <c r="G78" s="121"/>
      <c r="H78" s="122"/>
      <c r="I78" s="123"/>
      <c r="J78" s="123"/>
      <c r="K78" s="123"/>
      <c r="L78" s="488"/>
      <c r="M78" s="124"/>
      <c r="N78" s="84"/>
      <c r="O78" s="120"/>
      <c r="P78" s="89"/>
      <c r="Q78" s="133"/>
      <c r="R78" s="129"/>
      <c r="S78" s="508"/>
      <c r="T78" s="130"/>
      <c r="U78" s="120"/>
      <c r="V78" s="129"/>
      <c r="W78" s="123"/>
      <c r="X78" s="123"/>
      <c r="Y78" s="123"/>
      <c r="Z78" s="123"/>
      <c r="AA78" s="123"/>
      <c r="AB78" s="130"/>
      <c r="AC78" s="120"/>
      <c r="AD78" s="120"/>
      <c r="AE78" s="131"/>
      <c r="AF78" s="383"/>
      <c r="AH78" s="43"/>
      <c r="AI78" s="43"/>
      <c r="AJ78" s="43"/>
      <c r="AK78" s="43"/>
      <c r="AL78" s="43"/>
      <c r="AM78" s="43"/>
    </row>
    <row r="79" spans="1:39" x14ac:dyDescent="0.2">
      <c r="A79" s="132" t="s">
        <v>56</v>
      </c>
      <c r="B79" s="372"/>
      <c r="C79" s="371"/>
      <c r="D79" s="119" t="s">
        <v>234</v>
      </c>
      <c r="E79" s="120" t="s">
        <v>234</v>
      </c>
      <c r="F79" s="120" t="s">
        <v>234</v>
      </c>
      <c r="G79" s="121"/>
      <c r="H79" s="122"/>
      <c r="I79" s="766" t="s">
        <v>230</v>
      </c>
      <c r="J79" s="123"/>
      <c r="K79" s="123"/>
      <c r="L79" s="488"/>
      <c r="M79" s="124" t="s">
        <v>234</v>
      </c>
      <c r="N79" s="84"/>
      <c r="O79" s="120" t="s">
        <v>234</v>
      </c>
      <c r="P79" s="89"/>
      <c r="Q79" s="133" t="s">
        <v>223</v>
      </c>
      <c r="R79" s="129" t="s">
        <v>224</v>
      </c>
      <c r="S79" s="508"/>
      <c r="T79" s="130" t="s">
        <v>234</v>
      </c>
      <c r="U79" s="120"/>
      <c r="V79" s="129"/>
      <c r="W79" s="123"/>
      <c r="X79" s="123"/>
      <c r="Y79" s="123"/>
      <c r="Z79" s="123"/>
      <c r="AA79" s="123" t="s">
        <v>223</v>
      </c>
      <c r="AB79" s="130" t="s">
        <v>223</v>
      </c>
      <c r="AC79" s="120"/>
      <c r="AD79" s="120" t="s">
        <v>228</v>
      </c>
      <c r="AE79" s="131"/>
      <c r="AF79" s="383"/>
      <c r="AH79" s="43"/>
      <c r="AI79" s="43"/>
      <c r="AJ79" s="43"/>
      <c r="AK79" s="43"/>
      <c r="AL79" s="43"/>
      <c r="AM79" s="43"/>
    </row>
    <row r="80" spans="1:39" x14ac:dyDescent="0.2">
      <c r="A80" s="132" t="s">
        <v>57</v>
      </c>
      <c r="B80" s="372"/>
      <c r="C80" s="371"/>
      <c r="D80" s="119" t="s">
        <v>234</v>
      </c>
      <c r="E80" s="120" t="s">
        <v>234</v>
      </c>
      <c r="F80" s="120" t="s">
        <v>234</v>
      </c>
      <c r="G80" s="121"/>
      <c r="H80" s="122"/>
      <c r="I80" s="123"/>
      <c r="J80" s="123"/>
      <c r="K80" s="123"/>
      <c r="L80" s="488"/>
      <c r="M80" s="124"/>
      <c r="N80" s="84"/>
      <c r="O80" s="120" t="s">
        <v>234</v>
      </c>
      <c r="P80" s="89"/>
      <c r="Q80" s="133" t="s">
        <v>223</v>
      </c>
      <c r="R80" s="129" t="s">
        <v>224</v>
      </c>
      <c r="S80" s="508" t="s">
        <v>225</v>
      </c>
      <c r="T80" s="130" t="s">
        <v>234</v>
      </c>
      <c r="U80" s="120"/>
      <c r="V80" s="129"/>
      <c r="W80" s="123"/>
      <c r="X80" s="123"/>
      <c r="Y80" s="123"/>
      <c r="Z80" s="123"/>
      <c r="AA80" s="123"/>
      <c r="AB80" s="130"/>
      <c r="AC80" s="120"/>
      <c r="AD80" s="120"/>
      <c r="AE80" s="131"/>
      <c r="AF80" s="383"/>
      <c r="AH80" s="43"/>
      <c r="AI80" s="43"/>
      <c r="AJ80" s="43"/>
      <c r="AK80" s="43"/>
      <c r="AL80" s="43"/>
      <c r="AM80" s="43"/>
    </row>
    <row r="81" spans="1:39" x14ac:dyDescent="0.2">
      <c r="A81" s="132" t="s">
        <v>58</v>
      </c>
      <c r="B81" s="372"/>
      <c r="C81" s="371"/>
      <c r="D81" s="134" t="s">
        <v>234</v>
      </c>
      <c r="E81" s="135" t="s">
        <v>234</v>
      </c>
      <c r="F81" s="135" t="s">
        <v>234</v>
      </c>
      <c r="G81" s="136"/>
      <c r="H81" s="137"/>
      <c r="I81" s="766" t="s">
        <v>230</v>
      </c>
      <c r="J81" s="138"/>
      <c r="K81" s="138"/>
      <c r="L81" s="489"/>
      <c r="M81" s="139" t="s">
        <v>234</v>
      </c>
      <c r="N81" s="140"/>
      <c r="O81" s="135" t="s">
        <v>234</v>
      </c>
      <c r="P81" s="141"/>
      <c r="Q81" s="142" t="s">
        <v>223</v>
      </c>
      <c r="R81" s="143" t="s">
        <v>224</v>
      </c>
      <c r="S81" s="509" t="s">
        <v>225</v>
      </c>
      <c r="T81" s="144" t="s">
        <v>234</v>
      </c>
      <c r="U81" s="135"/>
      <c r="V81" s="143"/>
      <c r="W81" s="138"/>
      <c r="X81" s="138"/>
      <c r="Y81" s="138"/>
      <c r="Z81" s="138"/>
      <c r="AA81" s="138" t="s">
        <v>223</v>
      </c>
      <c r="AB81" s="144" t="s">
        <v>223</v>
      </c>
      <c r="AC81" s="120"/>
      <c r="AD81" s="135" t="s">
        <v>228</v>
      </c>
      <c r="AE81" s="131"/>
      <c r="AF81" s="383"/>
      <c r="AH81" s="43"/>
      <c r="AI81" s="43"/>
      <c r="AJ81" s="43"/>
      <c r="AK81" s="43"/>
      <c r="AL81" s="43"/>
      <c r="AM81" s="43"/>
    </row>
    <row r="82" spans="1:39" x14ac:dyDescent="0.2">
      <c r="A82" s="96" t="s">
        <v>0</v>
      </c>
      <c r="B82" s="372" t="s">
        <v>94</v>
      </c>
      <c r="C82" s="371" t="s">
        <v>95</v>
      </c>
      <c r="D82" s="119"/>
      <c r="E82" s="120"/>
      <c r="F82" s="120"/>
      <c r="G82" s="121"/>
      <c r="H82" s="122"/>
      <c r="I82" s="123"/>
      <c r="J82" s="123"/>
      <c r="K82" s="123"/>
      <c r="L82" s="488"/>
      <c r="M82" s="124"/>
      <c r="N82" s="84"/>
      <c r="O82" s="120"/>
      <c r="P82" s="89"/>
      <c r="Q82" s="133"/>
      <c r="R82" s="129"/>
      <c r="S82" s="508"/>
      <c r="T82" s="130"/>
      <c r="U82" s="120"/>
      <c r="V82" s="129"/>
      <c r="W82" s="123"/>
      <c r="X82" s="123"/>
      <c r="Y82" s="123"/>
      <c r="Z82" s="123"/>
      <c r="AA82" s="123"/>
      <c r="AB82" s="130"/>
      <c r="AC82" s="120"/>
      <c r="AD82" s="120"/>
      <c r="AE82" s="131"/>
      <c r="AF82" s="383"/>
      <c r="AH82" s="43"/>
      <c r="AI82" s="43"/>
      <c r="AJ82" s="43"/>
      <c r="AK82" s="43"/>
      <c r="AL82" s="43"/>
      <c r="AM82" s="43"/>
    </row>
    <row r="83" spans="1:39" x14ac:dyDescent="0.2">
      <c r="A83" s="132" t="s">
        <v>56</v>
      </c>
      <c r="B83" s="372"/>
      <c r="C83" s="371"/>
      <c r="D83" s="119"/>
      <c r="E83" s="120" t="s">
        <v>234</v>
      </c>
      <c r="F83" s="120" t="s">
        <v>234</v>
      </c>
      <c r="G83" s="121"/>
      <c r="H83" s="122"/>
      <c r="I83" s="766" t="s">
        <v>230</v>
      </c>
      <c r="J83" s="123"/>
      <c r="K83" s="123"/>
      <c r="L83" s="488"/>
      <c r="M83" s="124" t="s">
        <v>234</v>
      </c>
      <c r="N83" s="84"/>
      <c r="O83" s="120" t="s">
        <v>234</v>
      </c>
      <c r="P83" s="89"/>
      <c r="Q83" s="133" t="s">
        <v>223</v>
      </c>
      <c r="R83" s="129" t="s">
        <v>224</v>
      </c>
      <c r="S83" s="508"/>
      <c r="T83" s="130" t="s">
        <v>234</v>
      </c>
      <c r="U83" s="120"/>
      <c r="V83" s="129"/>
      <c r="W83" s="123"/>
      <c r="X83" s="123"/>
      <c r="Y83" s="123"/>
      <c r="Z83" s="123"/>
      <c r="AA83" s="123" t="s">
        <v>223</v>
      </c>
      <c r="AB83" s="130" t="s">
        <v>223</v>
      </c>
      <c r="AC83" s="120"/>
      <c r="AD83" s="120" t="s">
        <v>228</v>
      </c>
      <c r="AE83" s="131"/>
      <c r="AF83" s="383"/>
      <c r="AH83" s="43"/>
      <c r="AI83" s="43"/>
      <c r="AJ83" s="43"/>
      <c r="AK83" s="43"/>
      <c r="AL83" s="43"/>
      <c r="AM83" s="43"/>
    </row>
    <row r="84" spans="1:39" x14ac:dyDescent="0.2">
      <c r="A84" s="132" t="s">
        <v>57</v>
      </c>
      <c r="B84" s="372"/>
      <c r="C84" s="371"/>
      <c r="D84" s="119" t="s">
        <v>234</v>
      </c>
      <c r="E84" s="120" t="s">
        <v>234</v>
      </c>
      <c r="F84" s="120" t="s">
        <v>234</v>
      </c>
      <c r="G84" s="121"/>
      <c r="H84" s="122"/>
      <c r="I84" s="123"/>
      <c r="J84" s="123"/>
      <c r="K84" s="123"/>
      <c r="L84" s="488"/>
      <c r="M84" s="124"/>
      <c r="N84" s="84"/>
      <c r="O84" s="120" t="s">
        <v>234</v>
      </c>
      <c r="P84" s="89"/>
      <c r="Q84" s="133" t="s">
        <v>223</v>
      </c>
      <c r="R84" s="129" t="s">
        <v>224</v>
      </c>
      <c r="S84" s="508" t="s">
        <v>225</v>
      </c>
      <c r="T84" s="130" t="s">
        <v>234</v>
      </c>
      <c r="U84" s="120"/>
      <c r="V84" s="129"/>
      <c r="W84" s="123"/>
      <c r="X84" s="123"/>
      <c r="Y84" s="123"/>
      <c r="Z84" s="123"/>
      <c r="AA84" s="123"/>
      <c r="AB84" s="130" t="s">
        <v>223</v>
      </c>
      <c r="AC84" s="120"/>
      <c r="AD84" s="120"/>
      <c r="AE84" s="131"/>
      <c r="AF84" s="383"/>
      <c r="AH84" s="43"/>
      <c r="AI84" s="43"/>
      <c r="AJ84" s="43"/>
      <c r="AK84" s="43"/>
      <c r="AL84" s="43"/>
      <c r="AM84" s="43"/>
    </row>
    <row r="85" spans="1:39" x14ac:dyDescent="0.2">
      <c r="A85" s="132" t="s">
        <v>58</v>
      </c>
      <c r="B85" s="372"/>
      <c r="C85" s="371"/>
      <c r="D85" s="134" t="s">
        <v>234</v>
      </c>
      <c r="E85" s="135" t="s">
        <v>234</v>
      </c>
      <c r="F85" s="135" t="s">
        <v>234</v>
      </c>
      <c r="G85" s="136"/>
      <c r="H85" s="137"/>
      <c r="I85" s="766" t="s">
        <v>230</v>
      </c>
      <c r="J85" s="138"/>
      <c r="K85" s="138"/>
      <c r="L85" s="489"/>
      <c r="M85" s="139" t="s">
        <v>234</v>
      </c>
      <c r="N85" s="140"/>
      <c r="O85" s="135" t="s">
        <v>234</v>
      </c>
      <c r="P85" s="141"/>
      <c r="Q85" s="142" t="s">
        <v>223</v>
      </c>
      <c r="R85" s="143" t="s">
        <v>224</v>
      </c>
      <c r="S85" s="509" t="s">
        <v>225</v>
      </c>
      <c r="T85" s="144" t="s">
        <v>234</v>
      </c>
      <c r="U85" s="135"/>
      <c r="V85" s="143"/>
      <c r="W85" s="138"/>
      <c r="X85" s="138"/>
      <c r="Y85" s="138"/>
      <c r="Z85" s="138"/>
      <c r="AA85" s="138" t="s">
        <v>223</v>
      </c>
      <c r="AB85" s="144" t="s">
        <v>223</v>
      </c>
      <c r="AC85" s="120"/>
      <c r="AD85" s="135" t="s">
        <v>228</v>
      </c>
      <c r="AE85" s="131"/>
      <c r="AF85" s="383"/>
      <c r="AH85" s="43"/>
      <c r="AI85" s="43"/>
      <c r="AJ85" s="43"/>
      <c r="AK85" s="43"/>
      <c r="AL85" s="43"/>
      <c r="AM85" s="43"/>
    </row>
    <row r="86" spans="1:39" x14ac:dyDescent="0.2">
      <c r="A86" s="96" t="s">
        <v>0</v>
      </c>
      <c r="B86" s="372" t="s">
        <v>96</v>
      </c>
      <c r="C86" s="371" t="s">
        <v>97</v>
      </c>
      <c r="D86" s="119"/>
      <c r="E86" s="120"/>
      <c r="F86" s="120"/>
      <c r="G86" s="121"/>
      <c r="H86" s="122"/>
      <c r="I86" s="123"/>
      <c r="J86" s="123"/>
      <c r="K86" s="123"/>
      <c r="L86" s="488"/>
      <c r="M86" s="124"/>
      <c r="N86" s="84"/>
      <c r="O86" s="120"/>
      <c r="P86" s="89"/>
      <c r="Q86" s="133"/>
      <c r="R86" s="129"/>
      <c r="S86" s="508"/>
      <c r="T86" s="130"/>
      <c r="U86" s="120"/>
      <c r="V86" s="129"/>
      <c r="W86" s="123"/>
      <c r="X86" s="123"/>
      <c r="Y86" s="123"/>
      <c r="Z86" s="123"/>
      <c r="AA86" s="123"/>
      <c r="AB86" s="130"/>
      <c r="AC86" s="120"/>
      <c r="AD86" s="120"/>
      <c r="AE86" s="131"/>
      <c r="AF86" s="383"/>
      <c r="AH86" s="43"/>
      <c r="AI86" s="43"/>
      <c r="AJ86" s="43"/>
      <c r="AK86" s="43"/>
      <c r="AL86" s="43"/>
      <c r="AM86" s="43"/>
    </row>
    <row r="87" spans="1:39" x14ac:dyDescent="0.2">
      <c r="A87" s="132" t="s">
        <v>56</v>
      </c>
      <c r="B87" s="372"/>
      <c r="C87" s="371"/>
      <c r="D87" s="119"/>
      <c r="E87" s="120" t="s">
        <v>234</v>
      </c>
      <c r="F87" s="120" t="s">
        <v>234</v>
      </c>
      <c r="G87" s="121"/>
      <c r="H87" s="122"/>
      <c r="I87" s="766" t="s">
        <v>230</v>
      </c>
      <c r="J87" s="123"/>
      <c r="K87" s="123"/>
      <c r="L87" s="488"/>
      <c r="M87" s="124" t="s">
        <v>234</v>
      </c>
      <c r="N87" s="84"/>
      <c r="O87" s="120" t="s">
        <v>234</v>
      </c>
      <c r="P87" s="89"/>
      <c r="Q87" s="133" t="s">
        <v>223</v>
      </c>
      <c r="R87" s="129" t="s">
        <v>224</v>
      </c>
      <c r="S87" s="508"/>
      <c r="T87" s="130"/>
      <c r="U87" s="120"/>
      <c r="V87" s="129"/>
      <c r="W87" s="123"/>
      <c r="X87" s="123"/>
      <c r="Y87" s="123"/>
      <c r="Z87" s="123"/>
      <c r="AA87" s="123" t="s">
        <v>223</v>
      </c>
      <c r="AB87" s="130" t="s">
        <v>223</v>
      </c>
      <c r="AC87" s="120"/>
      <c r="AD87" s="120" t="s">
        <v>228</v>
      </c>
      <c r="AE87" s="131"/>
      <c r="AF87" s="383"/>
      <c r="AH87" s="43"/>
      <c r="AI87" s="43"/>
      <c r="AJ87" s="43"/>
      <c r="AK87" s="43"/>
      <c r="AL87" s="43"/>
      <c r="AM87" s="43"/>
    </row>
    <row r="88" spans="1:39" x14ac:dyDescent="0.2">
      <c r="A88" s="132" t="s">
        <v>57</v>
      </c>
      <c r="B88" s="372"/>
      <c r="C88" s="371"/>
      <c r="D88" s="119" t="s">
        <v>234</v>
      </c>
      <c r="E88" s="120" t="s">
        <v>234</v>
      </c>
      <c r="F88" s="120" t="s">
        <v>234</v>
      </c>
      <c r="G88" s="121"/>
      <c r="H88" s="122"/>
      <c r="I88" s="123"/>
      <c r="J88" s="123"/>
      <c r="K88" s="123"/>
      <c r="L88" s="488"/>
      <c r="M88" s="124"/>
      <c r="N88" s="84"/>
      <c r="O88" s="120" t="s">
        <v>234</v>
      </c>
      <c r="P88" s="89"/>
      <c r="Q88" s="133" t="s">
        <v>223</v>
      </c>
      <c r="R88" s="129" t="s">
        <v>224</v>
      </c>
      <c r="S88" s="508" t="s">
        <v>225</v>
      </c>
      <c r="T88" s="130" t="s">
        <v>234</v>
      </c>
      <c r="U88" s="120"/>
      <c r="V88" s="129"/>
      <c r="W88" s="123"/>
      <c r="X88" s="123"/>
      <c r="Y88" s="123"/>
      <c r="Z88" s="123"/>
      <c r="AA88" s="123"/>
      <c r="AB88" s="130" t="s">
        <v>223</v>
      </c>
      <c r="AC88" s="120"/>
      <c r="AD88" s="120"/>
      <c r="AE88" s="131"/>
      <c r="AF88" s="383"/>
      <c r="AH88" s="43"/>
      <c r="AI88" s="43"/>
      <c r="AJ88" s="43"/>
      <c r="AK88" s="43"/>
      <c r="AL88" s="43"/>
      <c r="AM88" s="43"/>
    </row>
    <row r="89" spans="1:39" x14ac:dyDescent="0.2">
      <c r="A89" s="132" t="s">
        <v>58</v>
      </c>
      <c r="B89" s="372"/>
      <c r="C89" s="371"/>
      <c r="D89" s="134" t="s">
        <v>234</v>
      </c>
      <c r="E89" s="135" t="s">
        <v>234</v>
      </c>
      <c r="F89" s="135" t="s">
        <v>234</v>
      </c>
      <c r="G89" s="136"/>
      <c r="H89" s="137"/>
      <c r="I89" s="766" t="s">
        <v>230</v>
      </c>
      <c r="J89" s="138"/>
      <c r="K89" s="138"/>
      <c r="L89" s="489"/>
      <c r="M89" s="139" t="s">
        <v>234</v>
      </c>
      <c r="N89" s="140"/>
      <c r="O89" s="135" t="s">
        <v>234</v>
      </c>
      <c r="P89" s="141"/>
      <c r="Q89" s="142" t="s">
        <v>223</v>
      </c>
      <c r="R89" s="143" t="s">
        <v>224</v>
      </c>
      <c r="S89" s="509" t="s">
        <v>225</v>
      </c>
      <c r="T89" s="144" t="s">
        <v>234</v>
      </c>
      <c r="U89" s="135"/>
      <c r="V89" s="143"/>
      <c r="W89" s="138"/>
      <c r="X89" s="138"/>
      <c r="Y89" s="138"/>
      <c r="Z89" s="138"/>
      <c r="AA89" s="138" t="s">
        <v>223</v>
      </c>
      <c r="AB89" s="144" t="s">
        <v>223</v>
      </c>
      <c r="AC89" s="120"/>
      <c r="AD89" s="135" t="s">
        <v>228</v>
      </c>
      <c r="AE89" s="131"/>
      <c r="AF89" s="383"/>
      <c r="AH89" s="43"/>
      <c r="AI89" s="43"/>
      <c r="AJ89" s="43"/>
      <c r="AK89" s="43"/>
      <c r="AL89" s="43"/>
      <c r="AM89" s="43"/>
    </row>
    <row r="90" spans="1:39" x14ac:dyDescent="0.2">
      <c r="A90" s="96" t="s">
        <v>0</v>
      </c>
      <c r="B90" s="372" t="s">
        <v>98</v>
      </c>
      <c r="C90" s="371" t="s">
        <v>99</v>
      </c>
      <c r="D90" s="119"/>
      <c r="E90" s="120"/>
      <c r="F90" s="120"/>
      <c r="G90" s="121"/>
      <c r="H90" s="122"/>
      <c r="I90" s="123"/>
      <c r="J90" s="123"/>
      <c r="K90" s="123"/>
      <c r="L90" s="488"/>
      <c r="M90" s="124"/>
      <c r="N90" s="84"/>
      <c r="O90" s="120"/>
      <c r="P90" s="89"/>
      <c r="Q90" s="133"/>
      <c r="R90" s="129"/>
      <c r="S90" s="508"/>
      <c r="T90" s="130"/>
      <c r="U90" s="120"/>
      <c r="V90" s="129"/>
      <c r="W90" s="123"/>
      <c r="X90" s="123"/>
      <c r="Y90" s="123"/>
      <c r="Z90" s="123"/>
      <c r="AA90" s="123"/>
      <c r="AB90" s="130"/>
      <c r="AC90" s="120"/>
      <c r="AD90" s="120"/>
      <c r="AE90" s="131"/>
      <c r="AF90" s="383"/>
      <c r="AH90" s="43"/>
      <c r="AI90" s="43"/>
      <c r="AJ90" s="43"/>
      <c r="AK90" s="43"/>
      <c r="AL90" s="43"/>
      <c r="AM90" s="43"/>
    </row>
    <row r="91" spans="1:39" x14ac:dyDescent="0.2">
      <c r="A91" s="132" t="s">
        <v>56</v>
      </c>
      <c r="B91" s="372"/>
      <c r="C91" s="371"/>
      <c r="D91" s="119"/>
      <c r="E91" s="120" t="s">
        <v>234</v>
      </c>
      <c r="F91" s="120" t="s">
        <v>234</v>
      </c>
      <c r="G91" s="121"/>
      <c r="H91" s="122"/>
      <c r="I91" s="766" t="s">
        <v>230</v>
      </c>
      <c r="J91" s="123"/>
      <c r="K91" s="123"/>
      <c r="L91" s="488"/>
      <c r="M91" s="124" t="s">
        <v>234</v>
      </c>
      <c r="N91" s="84"/>
      <c r="O91" s="120" t="s">
        <v>234</v>
      </c>
      <c r="P91" s="89"/>
      <c r="Q91" s="133" t="s">
        <v>223</v>
      </c>
      <c r="R91" s="129" t="s">
        <v>224</v>
      </c>
      <c r="S91" s="508"/>
      <c r="T91" s="130" t="s">
        <v>234</v>
      </c>
      <c r="U91" s="120"/>
      <c r="V91" s="129"/>
      <c r="W91" s="123" t="s">
        <v>223</v>
      </c>
      <c r="X91" s="123"/>
      <c r="Y91" s="123"/>
      <c r="Z91" s="123"/>
      <c r="AA91" s="123" t="s">
        <v>223</v>
      </c>
      <c r="AB91" s="130" t="s">
        <v>223</v>
      </c>
      <c r="AC91" s="120"/>
      <c r="AD91" s="120" t="s">
        <v>228</v>
      </c>
      <c r="AE91" s="131"/>
      <c r="AF91" s="383"/>
      <c r="AH91" s="43"/>
      <c r="AI91" s="43"/>
      <c r="AJ91" s="43"/>
      <c r="AK91" s="43"/>
      <c r="AL91" s="43"/>
      <c r="AM91" s="43"/>
    </row>
    <row r="92" spans="1:39" x14ac:dyDescent="0.2">
      <c r="A92" s="132" t="s">
        <v>57</v>
      </c>
      <c r="B92" s="372"/>
      <c r="C92" s="371"/>
      <c r="D92" s="119" t="s">
        <v>234</v>
      </c>
      <c r="E92" s="120" t="s">
        <v>234</v>
      </c>
      <c r="F92" s="120" t="s">
        <v>234</v>
      </c>
      <c r="G92" s="121"/>
      <c r="H92" s="122"/>
      <c r="I92" s="123"/>
      <c r="J92" s="123"/>
      <c r="K92" s="123"/>
      <c r="L92" s="488"/>
      <c r="M92" s="124"/>
      <c r="N92" s="84"/>
      <c r="O92" s="120" t="s">
        <v>234</v>
      </c>
      <c r="P92" s="89"/>
      <c r="Q92" s="133" t="s">
        <v>223</v>
      </c>
      <c r="R92" s="129" t="s">
        <v>224</v>
      </c>
      <c r="S92" s="508" t="s">
        <v>225</v>
      </c>
      <c r="T92" s="130" t="s">
        <v>234</v>
      </c>
      <c r="U92" s="120"/>
      <c r="V92" s="129"/>
      <c r="W92" s="123" t="s">
        <v>223</v>
      </c>
      <c r="X92" s="123"/>
      <c r="Y92" s="123"/>
      <c r="Z92" s="123"/>
      <c r="AA92" s="123"/>
      <c r="AB92" s="130" t="s">
        <v>223</v>
      </c>
      <c r="AC92" s="120"/>
      <c r="AD92" s="120"/>
      <c r="AE92" s="131"/>
      <c r="AF92" s="383"/>
      <c r="AH92" s="43"/>
      <c r="AI92" s="43"/>
      <c r="AJ92" s="43"/>
      <c r="AK92" s="43"/>
      <c r="AL92" s="43"/>
      <c r="AM92" s="43"/>
    </row>
    <row r="93" spans="1:39" x14ac:dyDescent="0.2">
      <c r="A93" s="132" t="s">
        <v>58</v>
      </c>
      <c r="B93" s="372"/>
      <c r="C93" s="371"/>
      <c r="D93" s="134" t="s">
        <v>234</v>
      </c>
      <c r="E93" s="135" t="s">
        <v>234</v>
      </c>
      <c r="F93" s="135" t="s">
        <v>234</v>
      </c>
      <c r="G93" s="136"/>
      <c r="H93" s="137"/>
      <c r="I93" s="766" t="s">
        <v>230</v>
      </c>
      <c r="J93" s="138"/>
      <c r="K93" s="138"/>
      <c r="L93" s="489"/>
      <c r="M93" s="139" t="s">
        <v>234</v>
      </c>
      <c r="N93" s="140"/>
      <c r="O93" s="135" t="s">
        <v>234</v>
      </c>
      <c r="P93" s="141"/>
      <c r="Q93" s="142" t="s">
        <v>223</v>
      </c>
      <c r="R93" s="143" t="s">
        <v>224</v>
      </c>
      <c r="S93" s="509" t="s">
        <v>225</v>
      </c>
      <c r="T93" s="144" t="s">
        <v>234</v>
      </c>
      <c r="U93" s="135"/>
      <c r="V93" s="143"/>
      <c r="W93" s="138" t="s">
        <v>223</v>
      </c>
      <c r="X93" s="138"/>
      <c r="Y93" s="138"/>
      <c r="Z93" s="138"/>
      <c r="AA93" s="138" t="s">
        <v>223</v>
      </c>
      <c r="AB93" s="144" t="s">
        <v>223</v>
      </c>
      <c r="AC93" s="120"/>
      <c r="AD93" s="135" t="s">
        <v>228</v>
      </c>
      <c r="AE93" s="131"/>
      <c r="AF93" s="383"/>
      <c r="AH93" s="43"/>
      <c r="AI93" s="43"/>
      <c r="AJ93" s="43"/>
      <c r="AK93" s="43"/>
      <c r="AL93" s="43"/>
      <c r="AM93" s="43"/>
    </row>
    <row r="94" spans="1:39" x14ac:dyDescent="0.2">
      <c r="A94" s="96" t="s">
        <v>0</v>
      </c>
      <c r="B94" s="372" t="s">
        <v>100</v>
      </c>
      <c r="C94" s="371" t="s">
        <v>101</v>
      </c>
      <c r="D94" s="119"/>
      <c r="E94" s="120"/>
      <c r="F94" s="120"/>
      <c r="G94" s="121"/>
      <c r="H94" s="122"/>
      <c r="I94" s="123"/>
      <c r="J94" s="123"/>
      <c r="K94" s="123"/>
      <c r="L94" s="488"/>
      <c r="M94" s="124"/>
      <c r="N94" s="84"/>
      <c r="O94" s="120"/>
      <c r="P94" s="89"/>
      <c r="Q94" s="133"/>
      <c r="R94" s="129"/>
      <c r="S94" s="508"/>
      <c r="T94" s="130"/>
      <c r="U94" s="120"/>
      <c r="V94" s="129"/>
      <c r="W94" s="123"/>
      <c r="X94" s="123"/>
      <c r="Y94" s="123"/>
      <c r="Z94" s="123"/>
      <c r="AA94" s="123"/>
      <c r="AB94" s="130"/>
      <c r="AC94" s="120"/>
      <c r="AD94" s="120"/>
      <c r="AE94" s="131"/>
      <c r="AF94" s="383"/>
      <c r="AH94" s="43"/>
      <c r="AI94" s="43"/>
      <c r="AJ94" s="43"/>
      <c r="AK94" s="43"/>
      <c r="AL94" s="43"/>
      <c r="AM94" s="43"/>
    </row>
    <row r="95" spans="1:39" x14ac:dyDescent="0.2">
      <c r="A95" s="132" t="s">
        <v>56</v>
      </c>
      <c r="B95" s="117"/>
      <c r="C95" s="118"/>
      <c r="D95" s="119"/>
      <c r="E95" s="120"/>
      <c r="F95" s="764" t="s">
        <v>236</v>
      </c>
      <c r="G95" s="121"/>
      <c r="H95" s="122"/>
      <c r="I95" s="123"/>
      <c r="J95" s="123"/>
      <c r="K95" s="123"/>
      <c r="L95" s="488"/>
      <c r="M95" s="124"/>
      <c r="N95" s="84"/>
      <c r="O95" s="120"/>
      <c r="P95" s="89"/>
      <c r="Q95" s="133" t="s">
        <v>223</v>
      </c>
      <c r="R95" s="129"/>
      <c r="S95" s="508"/>
      <c r="T95" s="130" t="s">
        <v>236</v>
      </c>
      <c r="U95" s="120"/>
      <c r="V95" s="129"/>
      <c r="W95" s="123" t="s">
        <v>223</v>
      </c>
      <c r="X95" s="123"/>
      <c r="Y95" s="123"/>
      <c r="Z95" s="123"/>
      <c r="AA95" s="123" t="s">
        <v>223</v>
      </c>
      <c r="AB95" s="130"/>
      <c r="AC95" s="120"/>
      <c r="AD95" s="120"/>
      <c r="AE95" s="131"/>
      <c r="AF95" s="383"/>
      <c r="AH95" s="43"/>
      <c r="AI95" s="43"/>
      <c r="AJ95" s="43"/>
      <c r="AK95" s="43"/>
      <c r="AL95" s="43"/>
      <c r="AM95" s="43"/>
    </row>
    <row r="96" spans="1:39" x14ac:dyDescent="0.2">
      <c r="A96" s="132" t="s">
        <v>57</v>
      </c>
      <c r="B96" s="117"/>
      <c r="C96" s="118"/>
      <c r="D96" s="119"/>
      <c r="E96" s="120"/>
      <c r="F96" s="120"/>
      <c r="G96" s="121"/>
      <c r="H96" s="122"/>
      <c r="I96" s="123"/>
      <c r="J96" s="123"/>
      <c r="K96" s="123"/>
      <c r="L96" s="488"/>
      <c r="M96" s="124"/>
      <c r="N96" s="84"/>
      <c r="O96" s="120"/>
      <c r="P96" s="89"/>
      <c r="Q96" s="133" t="s">
        <v>223</v>
      </c>
      <c r="R96" s="129"/>
      <c r="S96" s="508"/>
      <c r="T96" s="130"/>
      <c r="U96" s="120"/>
      <c r="V96" s="129"/>
      <c r="W96" s="123" t="s">
        <v>223</v>
      </c>
      <c r="X96" s="123"/>
      <c r="Y96" s="123"/>
      <c r="Z96" s="123"/>
      <c r="AA96" s="123"/>
      <c r="AB96" s="130"/>
      <c r="AC96" s="120"/>
      <c r="AD96" s="120"/>
      <c r="AE96" s="131"/>
      <c r="AF96" s="383"/>
      <c r="AH96" s="43"/>
      <c r="AI96" s="43"/>
      <c r="AJ96" s="43"/>
      <c r="AK96" s="43"/>
      <c r="AL96" s="43"/>
      <c r="AM96" s="43"/>
    </row>
    <row r="97" spans="1:39" x14ac:dyDescent="0.2">
      <c r="A97" s="132" t="s">
        <v>58</v>
      </c>
      <c r="B97" s="117"/>
      <c r="C97" s="118"/>
      <c r="D97" s="134"/>
      <c r="E97" s="135"/>
      <c r="F97" s="135" t="s">
        <v>236</v>
      </c>
      <c r="G97" s="136"/>
      <c r="H97" s="137"/>
      <c r="I97" s="138"/>
      <c r="J97" s="138"/>
      <c r="K97" s="138"/>
      <c r="L97" s="489"/>
      <c r="M97" s="139"/>
      <c r="N97" s="140"/>
      <c r="O97" s="135"/>
      <c r="P97" s="141"/>
      <c r="Q97" s="142" t="s">
        <v>223</v>
      </c>
      <c r="R97" s="143"/>
      <c r="S97" s="509"/>
      <c r="T97" s="144" t="s">
        <v>236</v>
      </c>
      <c r="U97" s="135"/>
      <c r="V97" s="143"/>
      <c r="W97" s="138" t="s">
        <v>223</v>
      </c>
      <c r="X97" s="138"/>
      <c r="Y97" s="138"/>
      <c r="Z97" s="138"/>
      <c r="AA97" s="138" t="s">
        <v>223</v>
      </c>
      <c r="AB97" s="144"/>
      <c r="AC97" s="120"/>
      <c r="AD97" s="135"/>
      <c r="AE97" s="131"/>
      <c r="AF97" s="383"/>
      <c r="AH97" s="43"/>
      <c r="AI97" s="43"/>
      <c r="AJ97" s="43"/>
      <c r="AK97" s="43"/>
      <c r="AL97" s="43"/>
      <c r="AM97" s="43"/>
    </row>
    <row r="98" spans="1:39" x14ac:dyDescent="0.2">
      <c r="A98" s="96"/>
      <c r="B98" s="169"/>
      <c r="C98" s="170"/>
      <c r="D98" s="119"/>
      <c r="E98" s="120"/>
      <c r="F98" s="120"/>
      <c r="G98" s="121"/>
      <c r="H98" s="122"/>
      <c r="I98" s="123"/>
      <c r="J98" s="123"/>
      <c r="K98" s="123"/>
      <c r="L98" s="488"/>
      <c r="M98" s="124"/>
      <c r="N98" s="84"/>
      <c r="O98" s="120"/>
      <c r="P98" s="89"/>
      <c r="Q98" s="125"/>
      <c r="R98" s="126"/>
      <c r="S98" s="528"/>
      <c r="T98" s="127"/>
      <c r="U98" s="128"/>
      <c r="V98" s="129"/>
      <c r="W98" s="123"/>
      <c r="X98" s="123"/>
      <c r="Y98" s="123"/>
      <c r="Z98" s="123"/>
      <c r="AA98" s="123"/>
      <c r="AB98" s="130"/>
      <c r="AC98" s="120"/>
      <c r="AD98" s="120"/>
      <c r="AE98" s="131"/>
      <c r="AF98" s="383"/>
      <c r="AH98" s="43"/>
      <c r="AI98" s="43"/>
      <c r="AJ98" s="43"/>
      <c r="AK98" s="43"/>
      <c r="AL98" s="43"/>
      <c r="AM98" s="43"/>
    </row>
    <row r="99" spans="1:39" x14ac:dyDescent="0.2">
      <c r="A99" s="54" t="s">
        <v>102</v>
      </c>
      <c r="B99" s="3"/>
      <c r="C99" s="13"/>
      <c r="D99" s="5"/>
      <c r="E99" s="6"/>
      <c r="F99" s="6"/>
      <c r="G99" s="7"/>
      <c r="H99" s="8"/>
      <c r="I99" s="99"/>
      <c r="J99" s="99"/>
      <c r="K99" s="99"/>
      <c r="L99" s="486"/>
      <c r="M99" s="9"/>
      <c r="N99" s="6"/>
      <c r="O99" s="6"/>
      <c r="P99" s="14"/>
      <c r="Q99" s="11"/>
      <c r="R99" s="100"/>
      <c r="S99" s="506"/>
      <c r="T99" s="101"/>
      <c r="U99" s="6"/>
      <c r="V99" s="100"/>
      <c r="W99" s="99"/>
      <c r="X99" s="99"/>
      <c r="Y99" s="99"/>
      <c r="Z99" s="99"/>
      <c r="AA99" s="99"/>
      <c r="AB99" s="101"/>
      <c r="AC99" s="6"/>
      <c r="AD99" s="6"/>
      <c r="AE99" s="102"/>
      <c r="AF99" s="380"/>
      <c r="AH99" s="44"/>
      <c r="AI99" s="43"/>
      <c r="AJ99" s="43"/>
      <c r="AK99" s="44"/>
      <c r="AL99" s="44"/>
      <c r="AM99" s="43"/>
    </row>
    <row r="100" spans="1:39" x14ac:dyDescent="0.2">
      <c r="A100" s="103"/>
      <c r="B100" s="104"/>
      <c r="C100" s="170"/>
      <c r="D100" s="106"/>
      <c r="E100" s="107"/>
      <c r="F100" s="107"/>
      <c r="G100" s="108"/>
      <c r="H100" s="109"/>
      <c r="I100" s="110"/>
      <c r="J100" s="110"/>
      <c r="K100" s="110"/>
      <c r="L100" s="487"/>
      <c r="M100" s="111"/>
      <c r="N100" s="107"/>
      <c r="O100" s="107"/>
      <c r="P100" s="171"/>
      <c r="Q100" s="113"/>
      <c r="R100" s="114"/>
      <c r="S100" s="507"/>
      <c r="T100" s="115"/>
      <c r="U100" s="107"/>
      <c r="V100" s="114"/>
      <c r="W100" s="110"/>
      <c r="X100" s="110"/>
      <c r="Y100" s="110"/>
      <c r="Z100" s="110"/>
      <c r="AA100" s="110"/>
      <c r="AB100" s="115"/>
      <c r="AC100" s="107"/>
      <c r="AD100" s="107"/>
      <c r="AE100" s="116"/>
      <c r="AF100" s="381"/>
      <c r="AH100" s="43"/>
      <c r="AI100" s="43"/>
      <c r="AJ100" s="43"/>
      <c r="AK100" s="44"/>
      <c r="AL100" s="44"/>
      <c r="AM100" s="43"/>
    </row>
    <row r="101" spans="1:39" x14ac:dyDescent="0.2">
      <c r="A101" s="96" t="s">
        <v>103</v>
      </c>
      <c r="B101" s="104"/>
      <c r="C101" s="170"/>
      <c r="D101" s="219" t="s">
        <v>237</v>
      </c>
      <c r="E101" s="135" t="s">
        <v>237</v>
      </c>
      <c r="F101" s="135"/>
      <c r="G101" s="136"/>
      <c r="H101" s="137"/>
      <c r="I101" s="138"/>
      <c r="J101" s="138"/>
      <c r="K101" s="138"/>
      <c r="L101" s="489"/>
      <c r="M101" s="139"/>
      <c r="N101" s="140"/>
      <c r="O101" s="135"/>
      <c r="P101" s="141"/>
      <c r="Q101" s="142"/>
      <c r="R101" s="143"/>
      <c r="S101" s="509"/>
      <c r="T101" s="144"/>
      <c r="U101" s="135"/>
      <c r="V101" s="143"/>
      <c r="W101" s="138"/>
      <c r="X101" s="138"/>
      <c r="Y101" s="138"/>
      <c r="Z101" s="138"/>
      <c r="AA101" s="138"/>
      <c r="AB101" s="144"/>
      <c r="AC101" s="135"/>
      <c r="AD101" s="135"/>
      <c r="AE101" s="172"/>
      <c r="AF101" s="385"/>
      <c r="AH101" s="43"/>
      <c r="AI101" s="43"/>
      <c r="AJ101" s="43"/>
      <c r="AK101" s="43"/>
      <c r="AL101" s="43"/>
      <c r="AM101" s="43"/>
    </row>
    <row r="102" spans="1:39" x14ac:dyDescent="0.2">
      <c r="A102" s="96" t="s">
        <v>104</v>
      </c>
      <c r="B102" s="104"/>
      <c r="C102" s="170"/>
      <c r="D102" s="134"/>
      <c r="E102" s="781" t="s">
        <v>238</v>
      </c>
      <c r="F102" s="135"/>
      <c r="G102" s="136"/>
      <c r="H102" s="137"/>
      <c r="I102" s="138"/>
      <c r="J102" s="138"/>
      <c r="K102" s="138"/>
      <c r="L102" s="489"/>
      <c r="M102" s="139"/>
      <c r="N102" s="140"/>
      <c r="O102" s="135"/>
      <c r="P102" s="141"/>
      <c r="Q102" s="142"/>
      <c r="R102" s="143"/>
      <c r="S102" s="509"/>
      <c r="T102" s="144"/>
      <c r="U102" s="135"/>
      <c r="V102" s="143"/>
      <c r="W102" s="138"/>
      <c r="X102" s="138"/>
      <c r="Y102" s="138"/>
      <c r="Z102" s="138"/>
      <c r="AA102" s="138"/>
      <c r="AB102" s="144"/>
      <c r="AC102" s="135"/>
      <c r="AD102" s="781" t="s">
        <v>238</v>
      </c>
      <c r="AE102" s="172"/>
      <c r="AF102" s="385"/>
      <c r="AH102" s="43"/>
      <c r="AI102" s="43"/>
      <c r="AJ102" s="43"/>
      <c r="AK102" s="43"/>
      <c r="AL102" s="43"/>
      <c r="AM102" s="43"/>
    </row>
    <row r="103" spans="1:39" x14ac:dyDescent="0.2">
      <c r="A103" s="96" t="s">
        <v>105</v>
      </c>
      <c r="B103" s="104"/>
      <c r="C103" s="170"/>
      <c r="D103" s="134" t="s">
        <v>238</v>
      </c>
      <c r="E103" s="135" t="s">
        <v>238</v>
      </c>
      <c r="F103" s="135"/>
      <c r="G103" s="136"/>
      <c r="H103" s="137"/>
      <c r="I103" s="138"/>
      <c r="J103" s="138"/>
      <c r="K103" s="138"/>
      <c r="L103" s="777" t="s">
        <v>231</v>
      </c>
      <c r="M103" s="139"/>
      <c r="N103" s="140"/>
      <c r="O103" s="135"/>
      <c r="P103" s="141"/>
      <c r="Q103" s="173"/>
      <c r="R103" s="174"/>
      <c r="S103" s="529"/>
      <c r="T103" s="175"/>
      <c r="U103" s="135"/>
      <c r="V103" s="174"/>
      <c r="W103" s="176"/>
      <c r="X103" s="176"/>
      <c r="Y103" s="176"/>
      <c r="Z103" s="176"/>
      <c r="AA103" s="176"/>
      <c r="AB103" s="175"/>
      <c r="AC103" s="135"/>
      <c r="AD103" s="782" t="s">
        <v>238</v>
      </c>
      <c r="AE103" s="172"/>
      <c r="AF103" s="385"/>
      <c r="AH103" s="43"/>
      <c r="AI103" s="43"/>
      <c r="AJ103" s="43"/>
      <c r="AK103" s="43"/>
      <c r="AL103" s="43"/>
      <c r="AM103" s="43"/>
    </row>
    <row r="104" spans="1:39" x14ac:dyDescent="0.2">
      <c r="A104" s="96"/>
      <c r="B104" s="104"/>
      <c r="C104" s="170"/>
      <c r="D104" s="134"/>
      <c r="E104" s="135"/>
      <c r="F104" s="135"/>
      <c r="G104" s="136"/>
      <c r="H104" s="137"/>
      <c r="I104" s="138"/>
      <c r="J104" s="138"/>
      <c r="K104" s="138"/>
      <c r="L104" s="489"/>
      <c r="M104" s="139"/>
      <c r="N104" s="140"/>
      <c r="O104" s="135"/>
      <c r="P104" s="141"/>
      <c r="Q104" s="173"/>
      <c r="R104" s="174"/>
      <c r="S104" s="529"/>
      <c r="T104" s="175"/>
      <c r="U104" s="177"/>
      <c r="V104" s="174"/>
      <c r="W104" s="176"/>
      <c r="X104" s="176"/>
      <c r="Y104" s="176"/>
      <c r="Z104" s="176"/>
      <c r="AA104" s="176"/>
      <c r="AB104" s="175"/>
      <c r="AC104" s="135"/>
      <c r="AD104" s="177"/>
      <c r="AE104" s="172"/>
      <c r="AF104" s="386"/>
      <c r="AH104" s="43"/>
      <c r="AI104" s="43"/>
      <c r="AJ104" s="43"/>
      <c r="AK104" s="43"/>
      <c r="AL104" s="43"/>
      <c r="AM104" s="43"/>
    </row>
    <row r="105" spans="1:39" x14ac:dyDescent="0.2">
      <c r="A105" s="54" t="s">
        <v>106</v>
      </c>
      <c r="B105" s="3"/>
      <c r="C105" s="13"/>
      <c r="D105" s="15"/>
      <c r="E105" s="753" t="s">
        <v>239</v>
      </c>
      <c r="F105" s="753" t="s">
        <v>239</v>
      </c>
      <c r="G105" s="17"/>
      <c r="H105" s="18"/>
      <c r="I105" s="178"/>
      <c r="J105" s="178"/>
      <c r="K105" s="178"/>
      <c r="L105" s="492"/>
      <c r="M105" s="19"/>
      <c r="N105" s="6"/>
      <c r="O105" s="16"/>
      <c r="P105" s="14"/>
      <c r="Q105" s="20" t="s">
        <v>239</v>
      </c>
      <c r="R105" s="179"/>
      <c r="S105" s="512"/>
      <c r="T105" s="180"/>
      <c r="U105" s="16"/>
      <c r="V105" s="179"/>
      <c r="W105" s="178"/>
      <c r="X105" s="178"/>
      <c r="Y105" s="178"/>
      <c r="Z105" s="178"/>
      <c r="AA105" s="178"/>
      <c r="AB105" s="180"/>
      <c r="AC105" s="16"/>
      <c r="AD105" s="16"/>
      <c r="AE105" s="181"/>
      <c r="AF105" s="380"/>
      <c r="AH105" s="43"/>
      <c r="AI105" s="43"/>
      <c r="AJ105" s="43"/>
      <c r="AK105" s="43"/>
      <c r="AL105" s="43"/>
      <c r="AM105" s="43"/>
    </row>
    <row r="106" spans="1:39" ht="13.5" thickBot="1" x14ac:dyDescent="0.25">
      <c r="A106" s="96"/>
      <c r="B106" s="169"/>
      <c r="C106" s="170"/>
      <c r="D106" s="119"/>
      <c r="E106" s="120"/>
      <c r="F106" s="120"/>
      <c r="G106" s="121"/>
      <c r="H106" s="122"/>
      <c r="I106" s="123"/>
      <c r="J106" s="123"/>
      <c r="K106" s="123"/>
      <c r="L106" s="488"/>
      <c r="M106" s="124"/>
      <c r="N106" s="84"/>
      <c r="O106" s="120"/>
      <c r="P106" s="89"/>
      <c r="Q106" s="133"/>
      <c r="R106" s="129"/>
      <c r="S106" s="508"/>
      <c r="T106" s="130"/>
      <c r="U106" s="120"/>
      <c r="V106" s="129"/>
      <c r="W106" s="123"/>
      <c r="X106" s="123"/>
      <c r="Y106" s="123"/>
      <c r="Z106" s="123"/>
      <c r="AA106" s="123"/>
      <c r="AB106" s="130"/>
      <c r="AC106" s="120"/>
      <c r="AD106" s="120"/>
      <c r="AE106" s="182"/>
      <c r="AF106" s="379"/>
      <c r="AH106" s="43"/>
      <c r="AI106" s="43"/>
      <c r="AJ106" s="43"/>
      <c r="AK106" s="43"/>
      <c r="AL106" s="43"/>
      <c r="AM106" s="43"/>
    </row>
    <row r="107" spans="1:39" s="30" customFormat="1" ht="19.5" thickTop="1" thickBot="1" x14ac:dyDescent="0.3">
      <c r="A107" s="55" t="s">
        <v>107</v>
      </c>
      <c r="B107" s="21"/>
      <c r="C107" s="22"/>
      <c r="D107" s="23"/>
      <c r="E107" s="24"/>
      <c r="F107" s="24"/>
      <c r="G107" s="25"/>
      <c r="H107" s="26"/>
      <c r="I107" s="183"/>
      <c r="J107" s="183"/>
      <c r="K107" s="183"/>
      <c r="L107" s="493"/>
      <c r="M107" s="27"/>
      <c r="N107" s="24"/>
      <c r="O107" s="24"/>
      <c r="P107" s="28"/>
      <c r="Q107" s="29"/>
      <c r="R107" s="184"/>
      <c r="S107" s="513"/>
      <c r="T107" s="185"/>
      <c r="U107" s="24"/>
      <c r="V107" s="184"/>
      <c r="W107" s="183"/>
      <c r="X107" s="183"/>
      <c r="Y107" s="183"/>
      <c r="Z107" s="183"/>
      <c r="AA107" s="183"/>
      <c r="AB107" s="185"/>
      <c r="AC107" s="24"/>
      <c r="AD107" s="24"/>
      <c r="AE107" s="186"/>
      <c r="AF107" s="387"/>
      <c r="AH107" s="46"/>
      <c r="AI107" s="47"/>
      <c r="AJ107" s="47"/>
      <c r="AK107" s="47"/>
      <c r="AL107" s="47"/>
      <c r="AM107" s="47"/>
    </row>
    <row r="108" spans="1:39" ht="13.5" thickTop="1" x14ac:dyDescent="0.2">
      <c r="A108" s="187"/>
      <c r="B108" s="188"/>
      <c r="C108" s="189"/>
      <c r="D108" s="190"/>
      <c r="E108" s="191"/>
      <c r="F108" s="191"/>
      <c r="G108" s="192"/>
      <c r="H108" s="193"/>
      <c r="I108" s="194"/>
      <c r="J108" s="194"/>
      <c r="K108" s="194"/>
      <c r="L108" s="494"/>
      <c r="M108" s="195"/>
      <c r="N108" s="69"/>
      <c r="O108" s="191"/>
      <c r="P108" s="74"/>
      <c r="Q108" s="196"/>
      <c r="R108" s="197"/>
      <c r="S108" s="530"/>
      <c r="T108" s="198"/>
      <c r="U108" s="199"/>
      <c r="V108" s="197"/>
      <c r="W108" s="200"/>
      <c r="X108" s="200"/>
      <c r="Y108" s="200"/>
      <c r="Z108" s="200"/>
      <c r="AA108" s="200"/>
      <c r="AB108" s="198"/>
      <c r="AC108" s="199"/>
      <c r="AD108" s="199"/>
      <c r="AE108" s="201"/>
      <c r="AF108" s="388"/>
      <c r="AH108" s="43"/>
      <c r="AI108" s="43"/>
      <c r="AJ108" s="43"/>
      <c r="AK108" s="43"/>
      <c r="AL108" s="43"/>
      <c r="AM108" s="43"/>
    </row>
    <row r="109" spans="1:39" ht="18" x14ac:dyDescent="0.25">
      <c r="A109" s="81" t="s">
        <v>108</v>
      </c>
      <c r="B109" s="169"/>
      <c r="C109" s="170"/>
      <c r="D109" s="119"/>
      <c r="E109" s="120"/>
      <c r="F109" s="120"/>
      <c r="G109" s="121"/>
      <c r="H109" s="122"/>
      <c r="I109" s="123"/>
      <c r="J109" s="123"/>
      <c r="K109" s="123"/>
      <c r="L109" s="488"/>
      <c r="M109" s="124"/>
      <c r="N109" s="84"/>
      <c r="O109" s="120"/>
      <c r="P109" s="89"/>
      <c r="Q109" s="125"/>
      <c r="R109" s="126"/>
      <c r="S109" s="528"/>
      <c r="T109" s="127"/>
      <c r="U109" s="128"/>
      <c r="V109" s="126"/>
      <c r="W109" s="202"/>
      <c r="X109" s="202"/>
      <c r="Y109" s="202"/>
      <c r="Z109" s="202"/>
      <c r="AA109" s="202"/>
      <c r="AB109" s="127"/>
      <c r="AC109" s="128"/>
      <c r="AD109" s="128"/>
      <c r="AE109" s="182"/>
      <c r="AF109" s="379"/>
      <c r="AH109" s="43"/>
      <c r="AI109" s="43"/>
      <c r="AJ109" s="43"/>
      <c r="AK109" s="43"/>
      <c r="AL109" s="43"/>
      <c r="AM109" s="43"/>
    </row>
    <row r="110" spans="1:39" x14ac:dyDescent="0.2">
      <c r="A110" s="203"/>
      <c r="B110" s="169"/>
      <c r="C110" s="170"/>
      <c r="D110" s="119"/>
      <c r="E110" s="120"/>
      <c r="F110" s="120"/>
      <c r="G110" s="121"/>
      <c r="H110" s="122"/>
      <c r="I110" s="123"/>
      <c r="J110" s="123"/>
      <c r="K110" s="123"/>
      <c r="L110" s="488"/>
      <c r="M110" s="124"/>
      <c r="N110" s="84"/>
      <c r="O110" s="120"/>
      <c r="P110" s="89"/>
      <c r="Q110" s="125"/>
      <c r="R110" s="126"/>
      <c r="S110" s="528"/>
      <c r="T110" s="127"/>
      <c r="U110" s="128"/>
      <c r="V110" s="126"/>
      <c r="W110" s="202"/>
      <c r="X110" s="202"/>
      <c r="Y110" s="202"/>
      <c r="Z110" s="202"/>
      <c r="AA110" s="202"/>
      <c r="AB110" s="127"/>
      <c r="AC110" s="128"/>
      <c r="AD110" s="128"/>
      <c r="AE110" s="182"/>
      <c r="AF110" s="379"/>
      <c r="AH110" s="43"/>
      <c r="AI110" s="43"/>
      <c r="AJ110" s="43"/>
      <c r="AK110" s="43"/>
      <c r="AL110" s="43"/>
      <c r="AM110" s="43"/>
    </row>
    <row r="111" spans="1:39" x14ac:dyDescent="0.2">
      <c r="A111" s="54" t="s">
        <v>109</v>
      </c>
      <c r="B111" s="3"/>
      <c r="C111" s="4"/>
      <c r="D111" s="5"/>
      <c r="E111" s="6"/>
      <c r="F111" s="6"/>
      <c r="G111" s="31"/>
      <c r="H111" s="8"/>
      <c r="I111" s="99"/>
      <c r="J111" s="99"/>
      <c r="K111" s="99"/>
      <c r="L111" s="486"/>
      <c r="M111" s="9"/>
      <c r="N111" s="6"/>
      <c r="O111" s="6"/>
      <c r="P111" s="14"/>
      <c r="Q111" s="11"/>
      <c r="R111" s="100"/>
      <c r="S111" s="506"/>
      <c r="T111" s="101"/>
      <c r="U111" s="6"/>
      <c r="V111" s="100"/>
      <c r="W111" s="99"/>
      <c r="X111" s="99"/>
      <c r="Y111" s="99"/>
      <c r="Z111" s="99"/>
      <c r="AA111" s="99"/>
      <c r="AB111" s="101"/>
      <c r="AC111" s="6"/>
      <c r="AD111" s="6"/>
      <c r="AE111" s="102"/>
      <c r="AF111" s="380"/>
      <c r="AH111" s="44"/>
      <c r="AI111" s="44"/>
      <c r="AJ111" s="44"/>
      <c r="AK111" s="44"/>
      <c r="AL111" s="43"/>
      <c r="AM111" s="43"/>
    </row>
    <row r="112" spans="1:39" x14ac:dyDescent="0.2">
      <c r="A112" s="103"/>
      <c r="B112" s="104"/>
      <c r="C112" s="105"/>
      <c r="D112" s="106"/>
      <c r="E112" s="107"/>
      <c r="F112" s="107"/>
      <c r="G112" s="204"/>
      <c r="H112" s="109"/>
      <c r="I112" s="110"/>
      <c r="J112" s="110"/>
      <c r="K112" s="110"/>
      <c r="L112" s="487"/>
      <c r="M112" s="111"/>
      <c r="N112" s="107"/>
      <c r="O112" s="107"/>
      <c r="P112" s="171"/>
      <c r="Q112" s="113"/>
      <c r="R112" s="114"/>
      <c r="S112" s="507"/>
      <c r="T112" s="115"/>
      <c r="U112" s="107"/>
      <c r="V112" s="114"/>
      <c r="W112" s="110"/>
      <c r="X112" s="110"/>
      <c r="Y112" s="110"/>
      <c r="Z112" s="110"/>
      <c r="AA112" s="110"/>
      <c r="AB112" s="115"/>
      <c r="AC112" s="107"/>
      <c r="AD112" s="107"/>
      <c r="AE112" s="116"/>
      <c r="AF112" s="381"/>
      <c r="AH112" s="43"/>
      <c r="AI112" s="44"/>
      <c r="AJ112" s="44"/>
      <c r="AK112" s="44"/>
      <c r="AL112" s="43"/>
      <c r="AM112" s="43"/>
    </row>
    <row r="113" spans="1:39" s="32" customFormat="1" x14ac:dyDescent="0.2">
      <c r="A113" s="96" t="s">
        <v>110</v>
      </c>
      <c r="B113" s="97" t="s">
        <v>111</v>
      </c>
      <c r="C113" s="98"/>
      <c r="D113" s="205"/>
      <c r="E113" s="206"/>
      <c r="F113" s="206"/>
      <c r="G113" s="207"/>
      <c r="H113" s="208"/>
      <c r="I113" s="209"/>
      <c r="J113" s="209"/>
      <c r="K113" s="209"/>
      <c r="L113" s="495"/>
      <c r="M113" s="210"/>
      <c r="N113" s="206"/>
      <c r="O113" s="206"/>
      <c r="P113" s="211"/>
      <c r="Q113" s="212"/>
      <c r="R113" s="213"/>
      <c r="S113" s="514"/>
      <c r="T113" s="214"/>
      <c r="U113" s="206"/>
      <c r="V113" s="213"/>
      <c r="W113" s="209"/>
      <c r="X113" s="209"/>
      <c r="Y113" s="209"/>
      <c r="Z113" s="209"/>
      <c r="AA113" s="209"/>
      <c r="AB113" s="214"/>
      <c r="AC113" s="206"/>
      <c r="AD113" s="206"/>
      <c r="AE113" s="215"/>
      <c r="AF113" s="389"/>
      <c r="AH113" s="44"/>
      <c r="AI113" s="44"/>
      <c r="AJ113" s="44"/>
      <c r="AK113" s="44"/>
      <c r="AL113" s="43"/>
      <c r="AM113" s="43"/>
    </row>
    <row r="114" spans="1:39" ht="12.75" customHeight="1" x14ac:dyDescent="0.2">
      <c r="A114" s="792" t="s">
        <v>112</v>
      </c>
      <c r="B114" s="97" t="s">
        <v>113</v>
      </c>
      <c r="C114" s="170"/>
      <c r="D114" s="134"/>
      <c r="E114" s="135"/>
      <c r="F114" s="135"/>
      <c r="G114" s="136"/>
      <c r="H114" s="137"/>
      <c r="I114" s="138"/>
      <c r="J114" s="138"/>
      <c r="K114" s="138"/>
      <c r="L114" s="489"/>
      <c r="M114" s="139"/>
      <c r="N114" s="140"/>
      <c r="O114" s="781" t="s">
        <v>240</v>
      </c>
      <c r="P114" s="141"/>
      <c r="Q114" s="787" t="s">
        <v>241</v>
      </c>
      <c r="R114" s="143"/>
      <c r="S114" s="509"/>
      <c r="T114" s="144"/>
      <c r="U114" s="135"/>
      <c r="V114" s="143"/>
      <c r="W114" s="138"/>
      <c r="X114" s="138"/>
      <c r="Y114" s="138"/>
      <c r="Z114" s="138"/>
      <c r="AA114" s="138"/>
      <c r="AB114" s="144"/>
      <c r="AC114" s="135"/>
      <c r="AD114" s="135"/>
      <c r="AE114" s="172"/>
      <c r="AF114" s="385"/>
      <c r="AH114" s="43"/>
      <c r="AI114" s="43"/>
      <c r="AJ114" s="43"/>
      <c r="AK114" s="43"/>
      <c r="AL114" s="43"/>
      <c r="AM114" s="43"/>
    </row>
    <row r="115" spans="1:39" x14ac:dyDescent="0.2">
      <c r="A115" s="793"/>
      <c r="B115" s="97" t="s">
        <v>114</v>
      </c>
      <c r="C115" s="170"/>
      <c r="D115" s="134"/>
      <c r="E115" s="135"/>
      <c r="F115" s="135"/>
      <c r="G115" s="136"/>
      <c r="H115" s="137"/>
      <c r="I115" s="138"/>
      <c r="J115" s="138"/>
      <c r="K115" s="138"/>
      <c r="L115" s="489"/>
      <c r="M115" s="139"/>
      <c r="N115" s="140"/>
      <c r="O115" s="135" t="s">
        <v>242</v>
      </c>
      <c r="P115" s="141"/>
      <c r="Q115" s="142" t="s">
        <v>241</v>
      </c>
      <c r="R115" s="143"/>
      <c r="S115" s="509"/>
      <c r="T115" s="144"/>
      <c r="U115" s="135"/>
      <c r="V115" s="143"/>
      <c r="W115" s="138"/>
      <c r="X115" s="138"/>
      <c r="Y115" s="138"/>
      <c r="Z115" s="138"/>
      <c r="AA115" s="138"/>
      <c r="AB115" s="144"/>
      <c r="AC115" s="135"/>
      <c r="AD115" s="135" t="s">
        <v>243</v>
      </c>
      <c r="AE115" s="172"/>
      <c r="AF115" s="385"/>
      <c r="AH115" s="43"/>
      <c r="AI115" s="43"/>
      <c r="AJ115" s="43"/>
      <c r="AK115" s="43"/>
      <c r="AL115" s="43"/>
      <c r="AM115" s="43"/>
    </row>
    <row r="116" spans="1:39" x14ac:dyDescent="0.2">
      <c r="A116" s="793"/>
      <c r="B116" s="97" t="s">
        <v>115</v>
      </c>
      <c r="C116" s="218"/>
      <c r="D116" s="134"/>
      <c r="E116" s="135"/>
      <c r="F116" s="135"/>
      <c r="G116" s="136"/>
      <c r="H116" s="137"/>
      <c r="I116" s="138"/>
      <c r="J116" s="138"/>
      <c r="K116" s="138"/>
      <c r="L116" s="489"/>
      <c r="M116" s="139"/>
      <c r="N116" s="140"/>
      <c r="O116" s="135" t="s">
        <v>244</v>
      </c>
      <c r="P116" s="141"/>
      <c r="Q116" s="142" t="s">
        <v>241</v>
      </c>
      <c r="R116" s="143"/>
      <c r="S116" s="509"/>
      <c r="T116" s="144"/>
      <c r="U116" s="135"/>
      <c r="V116" s="143"/>
      <c r="W116" s="138"/>
      <c r="X116" s="138"/>
      <c r="Y116" s="138"/>
      <c r="Z116" s="138"/>
      <c r="AA116" s="138"/>
      <c r="AB116" s="144"/>
      <c r="AC116" s="135"/>
      <c r="AD116" s="135"/>
      <c r="AE116" s="172"/>
      <c r="AF116" s="385"/>
      <c r="AH116" s="43"/>
      <c r="AI116" s="43"/>
      <c r="AJ116" s="43"/>
      <c r="AK116" s="43"/>
      <c r="AL116" s="43"/>
      <c r="AM116" s="43"/>
    </row>
    <row r="117" spans="1:39" x14ac:dyDescent="0.2">
      <c r="A117" s="793"/>
      <c r="B117" s="97" t="s">
        <v>116</v>
      </c>
      <c r="C117" s="218"/>
      <c r="D117" s="134"/>
      <c r="E117" s="135"/>
      <c r="F117" s="135"/>
      <c r="G117" s="136"/>
      <c r="H117" s="137"/>
      <c r="I117" s="138"/>
      <c r="J117" s="138"/>
      <c r="K117" s="138"/>
      <c r="L117" s="489"/>
      <c r="M117" s="139"/>
      <c r="N117" s="140"/>
      <c r="O117" s="135" t="s">
        <v>245</v>
      </c>
      <c r="P117" s="141"/>
      <c r="Q117" s="142"/>
      <c r="R117" s="143"/>
      <c r="S117" s="509"/>
      <c r="T117" s="144"/>
      <c r="U117" s="135"/>
      <c r="V117" s="143"/>
      <c r="W117" s="138"/>
      <c r="X117" s="138"/>
      <c r="Y117" s="138"/>
      <c r="Z117" s="138"/>
      <c r="AA117" s="138"/>
      <c r="AB117" s="789" t="s">
        <v>246</v>
      </c>
      <c r="AC117" s="135"/>
      <c r="AD117" s="135"/>
      <c r="AE117" s="172"/>
      <c r="AF117" s="385"/>
      <c r="AH117" s="43"/>
      <c r="AI117" s="43"/>
      <c r="AJ117" s="43"/>
      <c r="AK117" s="43"/>
      <c r="AL117" s="43"/>
      <c r="AM117" s="43"/>
    </row>
    <row r="118" spans="1:39" x14ac:dyDescent="0.2">
      <c r="A118" s="793"/>
      <c r="B118" s="97" t="s">
        <v>117</v>
      </c>
      <c r="C118" s="218"/>
      <c r="D118" s="134"/>
      <c r="E118" s="135"/>
      <c r="F118" s="135"/>
      <c r="G118" s="136"/>
      <c r="H118" s="137"/>
      <c r="I118" s="138"/>
      <c r="J118" s="138"/>
      <c r="K118" s="138"/>
      <c r="L118" s="489"/>
      <c r="M118" s="139"/>
      <c r="N118" s="140"/>
      <c r="O118" s="135" t="s">
        <v>247</v>
      </c>
      <c r="P118" s="141"/>
      <c r="Q118" s="142" t="s">
        <v>241</v>
      </c>
      <c r="R118" s="143"/>
      <c r="S118" s="509"/>
      <c r="T118" s="144"/>
      <c r="U118" s="135"/>
      <c r="V118" s="143"/>
      <c r="W118" s="138"/>
      <c r="X118" s="138"/>
      <c r="Y118" s="138"/>
      <c r="Z118" s="138"/>
      <c r="AA118" s="138"/>
      <c r="AB118" s="144"/>
      <c r="AC118" s="135"/>
      <c r="AD118" s="135" t="s">
        <v>243</v>
      </c>
      <c r="AE118" s="172"/>
      <c r="AF118" s="385"/>
      <c r="AH118" s="43"/>
      <c r="AI118" s="43"/>
      <c r="AJ118" s="43"/>
      <c r="AK118" s="43"/>
      <c r="AL118" s="43"/>
      <c r="AM118" s="43"/>
    </row>
    <row r="119" spans="1:39" x14ac:dyDescent="0.2">
      <c r="A119" s="793"/>
      <c r="B119" s="97" t="s">
        <v>118</v>
      </c>
      <c r="C119" s="218"/>
      <c r="D119" s="219"/>
      <c r="E119" s="135"/>
      <c r="F119" s="135"/>
      <c r="G119" s="136"/>
      <c r="H119" s="137"/>
      <c r="I119" s="138"/>
      <c r="J119" s="138"/>
      <c r="K119" s="138"/>
      <c r="L119" s="489"/>
      <c r="M119" s="139"/>
      <c r="N119" s="140"/>
      <c r="O119" s="135" t="s">
        <v>248</v>
      </c>
      <c r="P119" s="141"/>
      <c r="Q119" s="142" t="s">
        <v>241</v>
      </c>
      <c r="R119" s="143"/>
      <c r="S119" s="509"/>
      <c r="T119" s="144"/>
      <c r="U119" s="135"/>
      <c r="V119" s="143"/>
      <c r="W119" s="138"/>
      <c r="X119" s="138"/>
      <c r="Y119" s="138"/>
      <c r="Z119" s="138"/>
      <c r="AA119" s="138"/>
      <c r="AB119" s="144"/>
      <c r="AC119" s="135"/>
      <c r="AD119" s="135" t="s">
        <v>243</v>
      </c>
      <c r="AE119" s="172"/>
      <c r="AF119" s="385"/>
      <c r="AH119" s="43"/>
      <c r="AI119" s="43"/>
      <c r="AJ119" s="43"/>
      <c r="AK119" s="43"/>
      <c r="AL119" s="43"/>
      <c r="AM119" s="43"/>
    </row>
    <row r="120" spans="1:39" x14ac:dyDescent="0.2">
      <c r="A120" s="793"/>
      <c r="B120" s="97" t="s">
        <v>119</v>
      </c>
      <c r="C120" s="218"/>
      <c r="D120" s="134"/>
      <c r="E120" s="135"/>
      <c r="F120" s="135"/>
      <c r="G120" s="136"/>
      <c r="H120" s="137"/>
      <c r="I120" s="138"/>
      <c r="J120" s="138"/>
      <c r="K120" s="138"/>
      <c r="L120" s="489"/>
      <c r="M120" s="139"/>
      <c r="N120" s="140"/>
      <c r="O120" s="135" t="s">
        <v>249</v>
      </c>
      <c r="P120" s="141"/>
      <c r="Q120" s="142" t="s">
        <v>241</v>
      </c>
      <c r="R120" s="143"/>
      <c r="S120" s="509"/>
      <c r="T120" s="144"/>
      <c r="U120" s="135"/>
      <c r="V120" s="143"/>
      <c r="W120" s="138"/>
      <c r="X120" s="138"/>
      <c r="Y120" s="138"/>
      <c r="Z120" s="138"/>
      <c r="AA120" s="138"/>
      <c r="AB120" s="144"/>
      <c r="AC120" s="135"/>
      <c r="AD120" s="135" t="s">
        <v>243</v>
      </c>
      <c r="AE120" s="172"/>
      <c r="AF120" s="385"/>
      <c r="AH120" s="43"/>
      <c r="AI120" s="43"/>
      <c r="AJ120" s="43"/>
      <c r="AK120" s="43"/>
      <c r="AL120" s="43"/>
      <c r="AM120" s="43"/>
    </row>
    <row r="121" spans="1:39" x14ac:dyDescent="0.2">
      <c r="A121" s="793"/>
      <c r="B121" s="97" t="s">
        <v>250</v>
      </c>
      <c r="C121" s="218"/>
      <c r="D121" s="134"/>
      <c r="E121" s="135"/>
      <c r="F121" s="135"/>
      <c r="G121" s="136"/>
      <c r="H121" s="137"/>
      <c r="I121" s="138"/>
      <c r="J121" s="138"/>
      <c r="K121" s="138"/>
      <c r="L121" s="489"/>
      <c r="M121" s="139"/>
      <c r="N121" s="140"/>
      <c r="O121" s="135" t="s">
        <v>251</v>
      </c>
      <c r="P121" s="141"/>
      <c r="Q121" s="142" t="s">
        <v>241</v>
      </c>
      <c r="R121" s="143"/>
      <c r="S121" s="509"/>
      <c r="T121" s="144"/>
      <c r="U121" s="135"/>
      <c r="V121" s="143"/>
      <c r="W121" s="138"/>
      <c r="X121" s="138"/>
      <c r="Y121" s="138"/>
      <c r="Z121" s="138"/>
      <c r="AA121" s="138"/>
      <c r="AB121" s="144"/>
      <c r="AC121" s="135"/>
      <c r="AD121" s="135"/>
      <c r="AE121" s="172"/>
      <c r="AF121" s="385"/>
      <c r="AH121" s="43"/>
      <c r="AI121" s="43"/>
      <c r="AJ121" s="43"/>
      <c r="AK121" s="43"/>
      <c r="AL121" s="43"/>
      <c r="AM121" s="43"/>
    </row>
    <row r="122" spans="1:39" x14ac:dyDescent="0.2">
      <c r="A122" s="793"/>
      <c r="B122" s="97" t="s">
        <v>252</v>
      </c>
      <c r="C122" s="218"/>
      <c r="D122" s="134"/>
      <c r="E122" s="135"/>
      <c r="F122" s="135"/>
      <c r="G122" s="136"/>
      <c r="H122" s="137"/>
      <c r="I122" s="138"/>
      <c r="J122" s="138"/>
      <c r="K122" s="138"/>
      <c r="L122" s="489"/>
      <c r="M122" s="139"/>
      <c r="N122" s="140"/>
      <c r="O122" s="135" t="s">
        <v>253</v>
      </c>
      <c r="P122" s="141"/>
      <c r="Q122" s="142" t="s">
        <v>241</v>
      </c>
      <c r="R122" s="143"/>
      <c r="S122" s="509"/>
      <c r="T122" s="144"/>
      <c r="U122" s="135"/>
      <c r="V122" s="143"/>
      <c r="W122" s="138"/>
      <c r="X122" s="138"/>
      <c r="Y122" s="138"/>
      <c r="Z122" s="138"/>
      <c r="AA122" s="138"/>
      <c r="AB122" s="144"/>
      <c r="AC122" s="135"/>
      <c r="AD122" s="135" t="s">
        <v>243</v>
      </c>
      <c r="AE122" s="172"/>
      <c r="AF122" s="385"/>
      <c r="AH122" s="43"/>
      <c r="AI122" s="43"/>
      <c r="AJ122" s="43"/>
      <c r="AK122" s="43"/>
      <c r="AL122" s="43"/>
      <c r="AM122" s="43"/>
    </row>
    <row r="123" spans="1:39" x14ac:dyDescent="0.2">
      <c r="A123" s="793"/>
      <c r="B123" s="97" t="s">
        <v>254</v>
      </c>
      <c r="C123" s="218"/>
      <c r="D123" s="134"/>
      <c r="E123" s="135"/>
      <c r="F123" s="135"/>
      <c r="G123" s="136"/>
      <c r="H123" s="137"/>
      <c r="I123" s="138"/>
      <c r="J123" s="138"/>
      <c r="K123" s="138"/>
      <c r="L123" s="489"/>
      <c r="M123" s="139"/>
      <c r="N123" s="140"/>
      <c r="O123" s="135" t="s">
        <v>255</v>
      </c>
      <c r="P123" s="141"/>
      <c r="Q123" s="142" t="s">
        <v>241</v>
      </c>
      <c r="R123" s="143"/>
      <c r="S123" s="509"/>
      <c r="T123" s="144"/>
      <c r="U123" s="135"/>
      <c r="V123" s="143"/>
      <c r="W123" s="138"/>
      <c r="X123" s="138"/>
      <c r="Y123" s="138"/>
      <c r="Z123" s="138"/>
      <c r="AA123" s="138"/>
      <c r="AB123" s="144"/>
      <c r="AC123" s="135"/>
      <c r="AD123" s="135"/>
      <c r="AE123" s="172"/>
      <c r="AF123" s="385"/>
      <c r="AH123" s="43"/>
      <c r="AI123" s="43"/>
      <c r="AJ123" s="43"/>
      <c r="AK123" s="43"/>
      <c r="AL123" s="43"/>
      <c r="AM123" s="43"/>
    </row>
    <row r="124" spans="1:39" x14ac:dyDescent="0.2">
      <c r="A124" s="793"/>
      <c r="B124" s="97" t="s">
        <v>256</v>
      </c>
      <c r="C124" s="218"/>
      <c r="D124" s="134"/>
      <c r="E124" s="135"/>
      <c r="F124" s="135"/>
      <c r="G124" s="136"/>
      <c r="H124" s="137"/>
      <c r="I124" s="138"/>
      <c r="J124" s="138"/>
      <c r="K124" s="138"/>
      <c r="L124" s="489"/>
      <c r="M124" s="139"/>
      <c r="N124" s="140"/>
      <c r="O124" s="135" t="s">
        <v>257</v>
      </c>
      <c r="P124" s="141"/>
      <c r="Q124" s="142" t="s">
        <v>241</v>
      </c>
      <c r="R124" s="143"/>
      <c r="S124" s="509"/>
      <c r="T124" s="144"/>
      <c r="U124" s="135"/>
      <c r="V124" s="143"/>
      <c r="W124" s="138"/>
      <c r="X124" s="138"/>
      <c r="Y124" s="138"/>
      <c r="Z124" s="138"/>
      <c r="AA124" s="138"/>
      <c r="AB124" s="144"/>
      <c r="AC124" s="135"/>
      <c r="AD124" s="135"/>
      <c r="AE124" s="172"/>
      <c r="AF124" s="385"/>
      <c r="AH124" s="43"/>
      <c r="AI124" s="43"/>
      <c r="AJ124" s="43"/>
      <c r="AK124" s="43"/>
      <c r="AL124" s="43"/>
      <c r="AM124" s="43"/>
    </row>
    <row r="125" spans="1:39" x14ac:dyDescent="0.2">
      <c r="A125" s="793"/>
      <c r="B125" s="97" t="s">
        <v>258</v>
      </c>
      <c r="C125" s="218"/>
      <c r="D125" s="134"/>
      <c r="E125" s="135"/>
      <c r="F125" s="135"/>
      <c r="G125" s="136"/>
      <c r="H125" s="137"/>
      <c r="I125" s="138"/>
      <c r="J125" s="138"/>
      <c r="K125" s="138"/>
      <c r="L125" s="489"/>
      <c r="M125" s="139"/>
      <c r="N125" s="140"/>
      <c r="O125" s="135" t="s">
        <v>259</v>
      </c>
      <c r="P125" s="141"/>
      <c r="Q125" s="142" t="s">
        <v>241</v>
      </c>
      <c r="R125" s="759" t="s">
        <v>224</v>
      </c>
      <c r="S125" s="788" t="s">
        <v>225</v>
      </c>
      <c r="T125" s="144"/>
      <c r="U125" s="135"/>
      <c r="V125" s="143"/>
      <c r="W125" s="138"/>
      <c r="X125" s="138"/>
      <c r="Y125" s="138"/>
      <c r="Z125" s="138"/>
      <c r="AA125" s="138"/>
      <c r="AB125" s="144"/>
      <c r="AC125" s="135"/>
      <c r="AD125" s="135"/>
      <c r="AE125" s="172"/>
      <c r="AF125" s="385"/>
      <c r="AH125" s="43"/>
      <c r="AI125" s="43"/>
      <c r="AJ125" s="43"/>
      <c r="AK125" s="43"/>
      <c r="AL125" s="43"/>
      <c r="AM125" s="43"/>
    </row>
    <row r="126" spans="1:39" x14ac:dyDescent="0.2">
      <c r="A126" s="217"/>
      <c r="B126" s="97" t="s">
        <v>125</v>
      </c>
      <c r="C126" s="218"/>
      <c r="D126" s="134"/>
      <c r="E126" s="135"/>
      <c r="F126" s="135"/>
      <c r="G126" s="136"/>
      <c r="H126" s="137"/>
      <c r="I126" s="138"/>
      <c r="J126" s="138"/>
      <c r="K126" s="138"/>
      <c r="L126" s="489"/>
      <c r="M126" s="139"/>
      <c r="N126" s="140"/>
      <c r="O126" s="781" t="s">
        <v>260</v>
      </c>
      <c r="P126" s="141"/>
      <c r="Q126" s="142" t="s">
        <v>241</v>
      </c>
      <c r="R126" s="143"/>
      <c r="S126" s="509"/>
      <c r="T126" s="144"/>
      <c r="U126" s="135"/>
      <c r="V126" s="143"/>
      <c r="W126" s="138"/>
      <c r="X126" s="138"/>
      <c r="Y126" s="138"/>
      <c r="Z126" s="138"/>
      <c r="AA126" s="138"/>
      <c r="AB126" s="144"/>
      <c r="AC126" s="135"/>
      <c r="AD126" s="135"/>
      <c r="AE126" s="172"/>
      <c r="AF126" s="385"/>
      <c r="AH126" s="43"/>
      <c r="AI126" s="43"/>
      <c r="AJ126" s="43"/>
      <c r="AK126" s="43"/>
      <c r="AL126" s="43"/>
      <c r="AM126" s="43"/>
    </row>
    <row r="127" spans="1:39" x14ac:dyDescent="0.2">
      <c r="A127" s="103"/>
      <c r="B127" s="97"/>
      <c r="C127" s="218"/>
      <c r="D127" s="134"/>
      <c r="E127" s="135"/>
      <c r="F127" s="135"/>
      <c r="G127" s="136"/>
      <c r="H127" s="137"/>
      <c r="I127" s="138"/>
      <c r="J127" s="138"/>
      <c r="K127" s="138"/>
      <c r="L127" s="489"/>
      <c r="M127" s="139"/>
      <c r="N127" s="140"/>
      <c r="O127" s="135"/>
      <c r="P127" s="141"/>
      <c r="Q127" s="173"/>
      <c r="R127" s="174"/>
      <c r="S127" s="529"/>
      <c r="T127" s="175"/>
      <c r="U127" s="177"/>
      <c r="V127" s="174"/>
      <c r="W127" s="176"/>
      <c r="X127" s="176"/>
      <c r="Y127" s="176"/>
      <c r="Z127" s="176"/>
      <c r="AA127" s="176"/>
      <c r="AB127" s="175"/>
      <c r="AC127" s="177"/>
      <c r="AD127" s="177"/>
      <c r="AE127" s="221"/>
      <c r="AF127" s="390"/>
      <c r="AH127" s="43"/>
      <c r="AI127" s="43"/>
      <c r="AJ127" s="43"/>
      <c r="AK127" s="43"/>
      <c r="AL127" s="43"/>
      <c r="AM127" s="43"/>
    </row>
    <row r="128" spans="1:39" x14ac:dyDescent="0.2">
      <c r="A128" s="96" t="s">
        <v>126</v>
      </c>
      <c r="B128" s="222"/>
      <c r="C128" s="170"/>
      <c r="D128" s="223"/>
      <c r="E128" s="786" t="s">
        <v>261</v>
      </c>
      <c r="F128" s="224" t="s">
        <v>261</v>
      </c>
      <c r="G128" s="225" t="s">
        <v>261</v>
      </c>
      <c r="H128" s="226"/>
      <c r="I128" s="773" t="s">
        <v>230</v>
      </c>
      <c r="J128" s="773" t="s">
        <v>233</v>
      </c>
      <c r="K128" s="227"/>
      <c r="L128" s="496"/>
      <c r="M128" s="228" t="s">
        <v>261</v>
      </c>
      <c r="N128" s="206"/>
      <c r="O128" s="224" t="s">
        <v>261</v>
      </c>
      <c r="P128" s="211"/>
      <c r="Q128" s="229" t="s">
        <v>261</v>
      </c>
      <c r="R128" s="230" t="s">
        <v>261</v>
      </c>
      <c r="S128" s="515"/>
      <c r="T128" s="231"/>
      <c r="U128" s="224"/>
      <c r="V128" s="230"/>
      <c r="W128" s="227"/>
      <c r="X128" s="227"/>
      <c r="Y128" s="227"/>
      <c r="Z128" s="227"/>
      <c r="AA128" s="227"/>
      <c r="AB128" s="783" t="s">
        <v>261</v>
      </c>
      <c r="AC128" s="224"/>
      <c r="AD128" s="224"/>
      <c r="AE128" s="232"/>
      <c r="AF128" s="389"/>
      <c r="AH128" s="43"/>
      <c r="AI128" s="43"/>
      <c r="AJ128" s="43"/>
      <c r="AK128" s="43"/>
      <c r="AL128" s="43"/>
      <c r="AM128" s="43"/>
    </row>
    <row r="129" spans="1:39" x14ac:dyDescent="0.2">
      <c r="A129" s="96" t="s">
        <v>127</v>
      </c>
      <c r="B129" s="222"/>
      <c r="C129" s="170"/>
      <c r="D129" s="223" t="s">
        <v>246</v>
      </c>
      <c r="E129" s="224" t="s">
        <v>246</v>
      </c>
      <c r="F129" s="224" t="s">
        <v>246</v>
      </c>
      <c r="G129" s="225"/>
      <c r="H129" s="226"/>
      <c r="I129" s="773" t="s">
        <v>230</v>
      </c>
      <c r="J129" s="227"/>
      <c r="K129" s="227"/>
      <c r="L129" s="496"/>
      <c r="M129" s="228" t="s">
        <v>246</v>
      </c>
      <c r="N129" s="206"/>
      <c r="O129" s="786" t="s">
        <v>246</v>
      </c>
      <c r="P129" s="211"/>
      <c r="Q129" s="785" t="s">
        <v>246</v>
      </c>
      <c r="R129" s="784" t="s">
        <v>246</v>
      </c>
      <c r="S129" s="515"/>
      <c r="T129" s="783" t="s">
        <v>246</v>
      </c>
      <c r="U129" s="224"/>
      <c r="V129" s="230"/>
      <c r="W129" s="227"/>
      <c r="X129" s="227"/>
      <c r="Y129" s="227"/>
      <c r="Z129" s="227"/>
      <c r="AA129" s="227"/>
      <c r="AB129" s="783" t="s">
        <v>246</v>
      </c>
      <c r="AC129" s="224"/>
      <c r="AD129" s="224"/>
      <c r="AE129" s="232"/>
      <c r="AF129" s="389"/>
      <c r="AH129" s="43"/>
      <c r="AI129" s="43"/>
      <c r="AJ129" s="43"/>
      <c r="AK129" s="43"/>
      <c r="AL129" s="43"/>
      <c r="AM129" s="43"/>
    </row>
    <row r="130" spans="1:39" x14ac:dyDescent="0.2">
      <c r="A130" s="96"/>
      <c r="B130" s="169"/>
      <c r="C130" s="170"/>
      <c r="D130" s="134"/>
      <c r="E130" s="135"/>
      <c r="F130" s="135"/>
      <c r="G130" s="136"/>
      <c r="H130" s="137"/>
      <c r="I130" s="138"/>
      <c r="J130" s="138"/>
      <c r="K130" s="138"/>
      <c r="L130" s="489"/>
      <c r="M130" s="139"/>
      <c r="N130" s="140"/>
      <c r="O130" s="135"/>
      <c r="P130" s="141"/>
      <c r="Q130" s="173"/>
      <c r="R130" s="174"/>
      <c r="S130" s="529"/>
      <c r="T130" s="175"/>
      <c r="U130" s="177"/>
      <c r="V130" s="174"/>
      <c r="W130" s="176"/>
      <c r="X130" s="176"/>
      <c r="Y130" s="176"/>
      <c r="Z130" s="176"/>
      <c r="AA130" s="176"/>
      <c r="AB130" s="175"/>
      <c r="AC130" s="177"/>
      <c r="AD130" s="177"/>
      <c r="AE130" s="221"/>
      <c r="AF130" s="386"/>
      <c r="AH130" s="43"/>
      <c r="AI130" s="43"/>
      <c r="AJ130" s="43"/>
      <c r="AK130" s="43"/>
      <c r="AL130" s="43"/>
      <c r="AM130" s="43"/>
    </row>
    <row r="131" spans="1:39" s="2" customFormat="1" x14ac:dyDescent="0.2">
      <c r="A131" s="233" t="s">
        <v>128</v>
      </c>
      <c r="B131" s="234"/>
      <c r="C131" s="235"/>
      <c r="D131" s="236"/>
      <c r="E131" s="237"/>
      <c r="F131" s="237"/>
      <c r="G131" s="238"/>
      <c r="H131" s="239"/>
      <c r="I131" s="239"/>
      <c r="J131" s="239"/>
      <c r="K131" s="239"/>
      <c r="L131" s="497"/>
      <c r="M131" s="240"/>
      <c r="N131" s="237"/>
      <c r="O131" s="241"/>
      <c r="P131" s="242"/>
      <c r="Q131" s="243"/>
      <c r="R131" s="244"/>
      <c r="S131" s="516"/>
      <c r="T131" s="245"/>
      <c r="U131" s="241"/>
      <c r="V131" s="244"/>
      <c r="W131" s="246"/>
      <c r="X131" s="246"/>
      <c r="Y131" s="246"/>
      <c r="Z131" s="246"/>
      <c r="AA131" s="246"/>
      <c r="AB131" s="245"/>
      <c r="AC131" s="241"/>
      <c r="AD131" s="241"/>
      <c r="AE131" s="247"/>
      <c r="AF131" s="391"/>
      <c r="AH131" s="44"/>
      <c r="AI131" s="43"/>
      <c r="AJ131" s="43"/>
      <c r="AK131" s="43"/>
      <c r="AL131" s="43"/>
      <c r="AM131" s="43"/>
    </row>
    <row r="132" spans="1:39" s="2" customFormat="1" x14ac:dyDescent="0.2">
      <c r="A132" s="103"/>
      <c r="B132" s="104"/>
      <c r="C132" s="105"/>
      <c r="D132" s="248"/>
      <c r="E132" s="249"/>
      <c r="F132" s="249"/>
      <c r="G132" s="204"/>
      <c r="H132" s="250"/>
      <c r="I132" s="251"/>
      <c r="J132" s="251"/>
      <c r="K132" s="251"/>
      <c r="L132" s="498"/>
      <c r="M132" s="252"/>
      <c r="N132" s="249"/>
      <c r="O132" s="253"/>
      <c r="P132" s="254"/>
      <c r="Q132" s="255"/>
      <c r="R132" s="256"/>
      <c r="S132" s="517"/>
      <c r="T132" s="257"/>
      <c r="U132" s="253"/>
      <c r="V132" s="256"/>
      <c r="W132" s="258"/>
      <c r="X132" s="258"/>
      <c r="Y132" s="258"/>
      <c r="Z132" s="258"/>
      <c r="AA132" s="258"/>
      <c r="AB132" s="257"/>
      <c r="AC132" s="253"/>
      <c r="AD132" s="253"/>
      <c r="AE132" s="259"/>
      <c r="AF132" s="392"/>
      <c r="AH132" s="43"/>
      <c r="AI132" s="43"/>
      <c r="AJ132" s="43"/>
      <c r="AK132" s="43"/>
      <c r="AL132" s="43"/>
      <c r="AM132" s="43"/>
    </row>
    <row r="133" spans="1:39" s="32" customFormat="1" x14ac:dyDescent="0.2">
      <c r="A133" s="96" t="s">
        <v>129</v>
      </c>
      <c r="B133" s="97" t="s">
        <v>111</v>
      </c>
      <c r="C133" s="98"/>
      <c r="D133" s="205"/>
      <c r="E133" s="206"/>
      <c r="F133" s="206"/>
      <c r="G133" s="207"/>
      <c r="H133" s="208"/>
      <c r="I133" s="209"/>
      <c r="J133" s="209"/>
      <c r="K133" s="209"/>
      <c r="L133" s="495"/>
      <c r="M133" s="210"/>
      <c r="N133" s="206"/>
      <c r="O133" s="206"/>
      <c r="P133" s="211"/>
      <c r="Q133" s="212"/>
      <c r="R133" s="213"/>
      <c r="S133" s="514"/>
      <c r="T133" s="214"/>
      <c r="U133" s="206"/>
      <c r="V133" s="213"/>
      <c r="W133" s="209"/>
      <c r="X133" s="209"/>
      <c r="Y133" s="209"/>
      <c r="Z133" s="209"/>
      <c r="AA133" s="209"/>
      <c r="AB133" s="214"/>
      <c r="AC133" s="206"/>
      <c r="AD133" s="206"/>
      <c r="AE133" s="215"/>
      <c r="AF133" s="389"/>
      <c r="AH133" s="44"/>
      <c r="AI133" s="43"/>
      <c r="AJ133" s="43"/>
      <c r="AK133" s="43"/>
      <c r="AL133" s="43"/>
      <c r="AM133" s="43"/>
    </row>
    <row r="134" spans="1:39" ht="12.75" customHeight="1" x14ac:dyDescent="0.2">
      <c r="A134" s="792" t="s">
        <v>130</v>
      </c>
      <c r="B134" s="372">
        <v>111</v>
      </c>
      <c r="C134" s="371" t="s">
        <v>131</v>
      </c>
      <c r="D134" s="219"/>
      <c r="E134" s="135"/>
      <c r="F134" s="135" t="s">
        <v>262</v>
      </c>
      <c r="G134" s="136"/>
      <c r="H134" s="137"/>
      <c r="I134" s="138"/>
      <c r="J134" s="138"/>
      <c r="K134" s="138"/>
      <c r="L134" s="489"/>
      <c r="M134" s="139"/>
      <c r="N134" s="140"/>
      <c r="O134" s="135" t="s">
        <v>262</v>
      </c>
      <c r="P134" s="141"/>
      <c r="Q134" s="787" t="s">
        <v>263</v>
      </c>
      <c r="R134" s="143"/>
      <c r="S134" s="509"/>
      <c r="T134" s="144" t="s">
        <v>263</v>
      </c>
      <c r="U134" s="135"/>
      <c r="V134" s="143"/>
      <c r="W134" s="138"/>
      <c r="X134" s="138"/>
      <c r="Y134" s="138"/>
      <c r="Z134" s="138"/>
      <c r="AA134" s="138"/>
      <c r="AB134" s="144" t="s">
        <v>263</v>
      </c>
      <c r="AC134" s="135"/>
      <c r="AD134" s="135"/>
      <c r="AE134" s="172"/>
      <c r="AF134" s="385"/>
      <c r="AH134" s="43"/>
      <c r="AI134" s="43"/>
      <c r="AJ134" s="43"/>
      <c r="AK134" s="43"/>
      <c r="AL134" s="43"/>
      <c r="AM134" s="43"/>
    </row>
    <row r="135" spans="1:39" x14ac:dyDescent="0.2">
      <c r="A135" s="793"/>
      <c r="B135" s="372">
        <v>112</v>
      </c>
      <c r="C135" s="371" t="s">
        <v>132</v>
      </c>
      <c r="D135" s="219" t="s">
        <v>262</v>
      </c>
      <c r="E135" s="135" t="s">
        <v>262</v>
      </c>
      <c r="F135" s="135" t="s">
        <v>262</v>
      </c>
      <c r="G135" s="136"/>
      <c r="H135" s="137"/>
      <c r="I135" s="138"/>
      <c r="J135" s="138"/>
      <c r="K135" s="138"/>
      <c r="L135" s="489"/>
      <c r="M135" s="139"/>
      <c r="N135" s="140"/>
      <c r="O135" s="135" t="s">
        <v>262</v>
      </c>
      <c r="P135" s="141"/>
      <c r="Q135" s="142" t="s">
        <v>263</v>
      </c>
      <c r="R135" s="143"/>
      <c r="S135" s="509"/>
      <c r="T135" s="144" t="s">
        <v>263</v>
      </c>
      <c r="U135" s="135"/>
      <c r="V135" s="143"/>
      <c r="W135" s="138"/>
      <c r="X135" s="138"/>
      <c r="Y135" s="138"/>
      <c r="Z135" s="138"/>
      <c r="AA135" s="138"/>
      <c r="AB135" s="144" t="s">
        <v>263</v>
      </c>
      <c r="AC135" s="135"/>
      <c r="AD135" s="135"/>
      <c r="AE135" s="172"/>
      <c r="AF135" s="385"/>
      <c r="AH135" s="43"/>
      <c r="AI135" s="43"/>
      <c r="AJ135" s="43"/>
      <c r="AK135" s="43"/>
      <c r="AL135" s="43"/>
      <c r="AM135" s="43"/>
    </row>
    <row r="136" spans="1:39" x14ac:dyDescent="0.2">
      <c r="A136" s="793"/>
      <c r="B136" s="372">
        <v>113</v>
      </c>
      <c r="C136" s="371" t="s">
        <v>133</v>
      </c>
      <c r="D136" s="219" t="s">
        <v>263</v>
      </c>
      <c r="E136" s="135" t="s">
        <v>263</v>
      </c>
      <c r="F136" s="135" t="s">
        <v>263</v>
      </c>
      <c r="G136" s="136"/>
      <c r="H136" s="137"/>
      <c r="I136" s="138"/>
      <c r="J136" s="138"/>
      <c r="K136" s="138"/>
      <c r="L136" s="489"/>
      <c r="M136" s="139"/>
      <c r="N136" s="140"/>
      <c r="O136" s="135" t="s">
        <v>263</v>
      </c>
      <c r="P136" s="141"/>
      <c r="Q136" s="142" t="s">
        <v>263</v>
      </c>
      <c r="R136" s="143"/>
      <c r="S136" s="509"/>
      <c r="T136" s="144" t="s">
        <v>263</v>
      </c>
      <c r="U136" s="135"/>
      <c r="V136" s="143"/>
      <c r="W136" s="138"/>
      <c r="X136" s="138"/>
      <c r="Y136" s="138"/>
      <c r="Z136" s="138"/>
      <c r="AA136" s="138"/>
      <c r="AB136" s="144"/>
      <c r="AC136" s="135"/>
      <c r="AD136" s="135"/>
      <c r="AE136" s="172"/>
      <c r="AF136" s="385"/>
      <c r="AH136" s="43"/>
      <c r="AI136" s="43"/>
      <c r="AJ136" s="43"/>
      <c r="AK136" s="43"/>
      <c r="AL136" s="43"/>
      <c r="AM136" s="43"/>
    </row>
    <row r="137" spans="1:39" x14ac:dyDescent="0.2">
      <c r="A137" s="793"/>
      <c r="B137" s="372">
        <v>114</v>
      </c>
      <c r="C137" s="371" t="s">
        <v>134</v>
      </c>
      <c r="D137" s="134"/>
      <c r="E137" s="135"/>
      <c r="F137" s="135"/>
      <c r="G137" s="136"/>
      <c r="H137" s="137"/>
      <c r="I137" s="138"/>
      <c r="J137" s="138"/>
      <c r="K137" s="138"/>
      <c r="L137" s="489"/>
      <c r="M137" s="139"/>
      <c r="N137" s="140"/>
      <c r="O137" s="135"/>
      <c r="P137" s="141"/>
      <c r="Q137" s="142" t="s">
        <v>263</v>
      </c>
      <c r="R137" s="143"/>
      <c r="S137" s="509"/>
      <c r="T137" s="144"/>
      <c r="U137" s="135"/>
      <c r="V137" s="143"/>
      <c r="W137" s="138"/>
      <c r="X137" s="138"/>
      <c r="Y137" s="138"/>
      <c r="Z137" s="138"/>
      <c r="AA137" s="138"/>
      <c r="AB137" s="144"/>
      <c r="AC137" s="135"/>
      <c r="AD137" s="135"/>
      <c r="AE137" s="172"/>
      <c r="AF137" s="385"/>
      <c r="AH137" s="43"/>
      <c r="AI137" s="43"/>
      <c r="AJ137" s="43"/>
      <c r="AK137" s="43"/>
      <c r="AL137" s="43"/>
      <c r="AM137" s="43"/>
    </row>
    <row r="138" spans="1:39" x14ac:dyDescent="0.2">
      <c r="A138" s="793"/>
      <c r="B138" s="372">
        <v>115</v>
      </c>
      <c r="C138" s="371" t="s">
        <v>135</v>
      </c>
      <c r="D138" s="134"/>
      <c r="E138" s="135"/>
      <c r="F138" s="135"/>
      <c r="G138" s="136"/>
      <c r="H138" s="137"/>
      <c r="I138" s="138"/>
      <c r="J138" s="138"/>
      <c r="K138" s="138"/>
      <c r="L138" s="489"/>
      <c r="M138" s="139"/>
      <c r="N138" s="140"/>
      <c r="O138" s="135" t="s">
        <v>263</v>
      </c>
      <c r="P138" s="141"/>
      <c r="Q138" s="142"/>
      <c r="R138" s="143"/>
      <c r="S138" s="509"/>
      <c r="T138" s="144"/>
      <c r="U138" s="135"/>
      <c r="V138" s="143"/>
      <c r="W138" s="138"/>
      <c r="X138" s="138"/>
      <c r="Y138" s="138"/>
      <c r="Z138" s="138"/>
      <c r="AA138" s="138"/>
      <c r="AB138" s="144"/>
      <c r="AC138" s="135"/>
      <c r="AD138" s="135"/>
      <c r="AE138" s="172"/>
      <c r="AF138" s="385"/>
      <c r="AH138" s="43"/>
      <c r="AI138" s="43"/>
      <c r="AJ138" s="43"/>
      <c r="AK138" s="43"/>
      <c r="AL138" s="43"/>
      <c r="AM138" s="43"/>
    </row>
    <row r="139" spans="1:39" x14ac:dyDescent="0.2">
      <c r="A139" s="793"/>
      <c r="B139" s="372">
        <v>117</v>
      </c>
      <c r="C139" s="371" t="s">
        <v>136</v>
      </c>
      <c r="D139" s="219" t="s">
        <v>263</v>
      </c>
      <c r="E139" s="135" t="s">
        <v>263</v>
      </c>
      <c r="F139" s="135" t="s">
        <v>263</v>
      </c>
      <c r="G139" s="136"/>
      <c r="H139" s="137"/>
      <c r="I139" s="138"/>
      <c r="J139" s="138"/>
      <c r="K139" s="138"/>
      <c r="L139" s="777" t="s">
        <v>231</v>
      </c>
      <c r="M139" s="139"/>
      <c r="N139" s="140"/>
      <c r="O139" s="135" t="s">
        <v>263</v>
      </c>
      <c r="P139" s="141"/>
      <c r="Q139" s="142" t="s">
        <v>263</v>
      </c>
      <c r="R139" s="143"/>
      <c r="S139" s="509"/>
      <c r="T139" s="144" t="s">
        <v>263</v>
      </c>
      <c r="U139" s="135"/>
      <c r="V139" s="143"/>
      <c r="W139" s="138"/>
      <c r="X139" s="138"/>
      <c r="Y139" s="138"/>
      <c r="Z139" s="138"/>
      <c r="AA139" s="138"/>
      <c r="AB139" s="144"/>
      <c r="AC139" s="135"/>
      <c r="AD139" s="135"/>
      <c r="AE139" s="172"/>
      <c r="AF139" s="385"/>
      <c r="AH139" s="43"/>
      <c r="AI139" s="43"/>
      <c r="AJ139" s="43"/>
      <c r="AK139" s="43"/>
      <c r="AL139" s="43"/>
      <c r="AM139" s="43"/>
    </row>
    <row r="140" spans="1:39" x14ac:dyDescent="0.2">
      <c r="A140" s="216"/>
      <c r="B140" s="97"/>
      <c r="C140" s="98"/>
      <c r="D140" s="134"/>
      <c r="E140" s="135"/>
      <c r="F140" s="135"/>
      <c r="G140" s="136"/>
      <c r="H140" s="137"/>
      <c r="I140" s="138"/>
      <c r="J140" s="138"/>
      <c r="K140" s="138"/>
      <c r="L140" s="489"/>
      <c r="M140" s="139"/>
      <c r="N140" s="140"/>
      <c r="O140" s="135"/>
      <c r="P140" s="141"/>
      <c r="Q140" s="142"/>
      <c r="R140" s="143"/>
      <c r="S140" s="509"/>
      <c r="T140" s="144"/>
      <c r="U140" s="135"/>
      <c r="V140" s="143"/>
      <c r="W140" s="138"/>
      <c r="X140" s="138"/>
      <c r="Y140" s="138"/>
      <c r="Z140" s="138"/>
      <c r="AA140" s="138"/>
      <c r="AB140" s="144"/>
      <c r="AC140" s="135"/>
      <c r="AD140" s="135"/>
      <c r="AE140" s="172"/>
      <c r="AF140" s="386"/>
      <c r="AH140" s="43"/>
      <c r="AI140" s="43"/>
      <c r="AJ140" s="43"/>
      <c r="AK140" s="43"/>
      <c r="AL140" s="43"/>
      <c r="AM140" s="43"/>
    </row>
    <row r="141" spans="1:39" s="32" customFormat="1" x14ac:dyDescent="0.2">
      <c r="A141" s="96" t="s">
        <v>137</v>
      </c>
      <c r="B141" s="169"/>
      <c r="C141" s="170"/>
      <c r="D141" s="223"/>
      <c r="E141" s="224"/>
      <c r="F141" s="224"/>
      <c r="G141" s="225"/>
      <c r="H141" s="226"/>
      <c r="I141" s="227"/>
      <c r="J141" s="227"/>
      <c r="K141" s="227"/>
      <c r="L141" s="496"/>
      <c r="M141" s="228"/>
      <c r="N141" s="206"/>
      <c r="O141" s="224"/>
      <c r="P141" s="211"/>
      <c r="Q141" s="229"/>
      <c r="R141" s="230"/>
      <c r="S141" s="515"/>
      <c r="T141" s="231"/>
      <c r="U141" s="224"/>
      <c r="V141" s="230"/>
      <c r="W141" s="227"/>
      <c r="X141" s="227"/>
      <c r="Y141" s="227"/>
      <c r="Z141" s="227"/>
      <c r="AA141" s="227"/>
      <c r="AB141" s="231"/>
      <c r="AC141" s="224"/>
      <c r="AD141" s="224"/>
      <c r="AE141" s="232"/>
      <c r="AF141" s="389"/>
      <c r="AH141" s="43"/>
      <c r="AI141" s="43"/>
      <c r="AJ141" s="43"/>
      <c r="AK141" s="43"/>
      <c r="AL141" s="43"/>
      <c r="AM141" s="43"/>
    </row>
    <row r="142" spans="1:39" s="32" customFormat="1" ht="11.25" x14ac:dyDescent="0.2">
      <c r="A142" s="260" t="s">
        <v>138</v>
      </c>
      <c r="B142" s="261"/>
      <c r="C142" s="262"/>
      <c r="D142" s="263"/>
      <c r="E142" s="264"/>
      <c r="F142" s="790" t="s">
        <v>264</v>
      </c>
      <c r="G142" s="230"/>
      <c r="H142" s="227"/>
      <c r="I142" s="227"/>
      <c r="J142" s="227"/>
      <c r="K142" s="227"/>
      <c r="L142" s="496"/>
      <c r="M142" s="144"/>
      <c r="N142" s="265"/>
      <c r="O142" s="266"/>
      <c r="P142" s="267"/>
      <c r="Q142" s="791" t="s">
        <v>264</v>
      </c>
      <c r="R142" s="143"/>
      <c r="S142" s="509"/>
      <c r="T142" s="144" t="s">
        <v>263</v>
      </c>
      <c r="U142" s="266"/>
      <c r="V142" s="143"/>
      <c r="W142" s="138"/>
      <c r="X142" s="138"/>
      <c r="Y142" s="138"/>
      <c r="Z142" s="138"/>
      <c r="AA142" s="138"/>
      <c r="AB142" s="144" t="s">
        <v>263</v>
      </c>
      <c r="AC142" s="266"/>
      <c r="AD142" s="266"/>
      <c r="AE142" s="172"/>
      <c r="AF142" s="385"/>
      <c r="AH142" s="48"/>
      <c r="AI142" s="48"/>
      <c r="AJ142" s="48"/>
      <c r="AK142" s="48"/>
      <c r="AL142" s="48"/>
      <c r="AM142" s="48"/>
    </row>
    <row r="143" spans="1:39" s="32" customFormat="1" ht="11.25" x14ac:dyDescent="0.2">
      <c r="A143" s="260" t="s">
        <v>139</v>
      </c>
      <c r="B143" s="261"/>
      <c r="C143" s="262"/>
      <c r="D143" s="263"/>
      <c r="E143" s="264"/>
      <c r="F143" s="264" t="s">
        <v>264</v>
      </c>
      <c r="G143" s="230"/>
      <c r="H143" s="227"/>
      <c r="I143" s="227"/>
      <c r="J143" s="227"/>
      <c r="K143" s="227"/>
      <c r="L143" s="496"/>
      <c r="M143" s="144"/>
      <c r="N143" s="265"/>
      <c r="O143" s="266" t="s">
        <v>264</v>
      </c>
      <c r="P143" s="267"/>
      <c r="Q143" s="268" t="s">
        <v>264</v>
      </c>
      <c r="R143" s="143"/>
      <c r="S143" s="509"/>
      <c r="T143" s="144" t="s">
        <v>263</v>
      </c>
      <c r="U143" s="266"/>
      <c r="V143" s="143"/>
      <c r="W143" s="138"/>
      <c r="X143" s="138"/>
      <c r="Y143" s="138"/>
      <c r="Z143" s="138"/>
      <c r="AA143" s="138"/>
      <c r="AB143" s="144" t="s">
        <v>263</v>
      </c>
      <c r="AC143" s="266"/>
      <c r="AD143" s="266"/>
      <c r="AE143" s="172"/>
      <c r="AF143" s="385"/>
      <c r="AH143" s="48"/>
      <c r="AI143" s="48"/>
      <c r="AJ143" s="48"/>
      <c r="AK143" s="48"/>
      <c r="AL143" s="48"/>
      <c r="AM143" s="48"/>
    </row>
    <row r="144" spans="1:39" s="32" customFormat="1" ht="11.25" x14ac:dyDescent="0.2">
      <c r="A144" s="260" t="s">
        <v>140</v>
      </c>
      <c r="B144" s="261"/>
      <c r="C144" s="262"/>
      <c r="D144" s="263"/>
      <c r="E144" s="264"/>
      <c r="F144" s="264" t="s">
        <v>264</v>
      </c>
      <c r="G144" s="230"/>
      <c r="H144" s="227"/>
      <c r="I144" s="227"/>
      <c r="J144" s="227"/>
      <c r="K144" s="227"/>
      <c r="L144" s="496"/>
      <c r="M144" s="144"/>
      <c r="N144" s="265"/>
      <c r="O144" s="266"/>
      <c r="P144" s="267"/>
      <c r="Q144" s="268" t="s">
        <v>264</v>
      </c>
      <c r="R144" s="143"/>
      <c r="S144" s="509"/>
      <c r="T144" s="144" t="s">
        <v>263</v>
      </c>
      <c r="U144" s="266"/>
      <c r="V144" s="143"/>
      <c r="W144" s="138"/>
      <c r="X144" s="138"/>
      <c r="Y144" s="138"/>
      <c r="Z144" s="138"/>
      <c r="AA144" s="138"/>
      <c r="AB144" s="144" t="s">
        <v>263</v>
      </c>
      <c r="AC144" s="266"/>
      <c r="AD144" s="266"/>
      <c r="AE144" s="172"/>
      <c r="AF144" s="385"/>
      <c r="AH144" s="48"/>
      <c r="AI144" s="48"/>
      <c r="AJ144" s="48"/>
      <c r="AK144" s="48"/>
      <c r="AL144" s="48"/>
      <c r="AM144" s="48"/>
    </row>
    <row r="145" spans="1:39" s="32" customFormat="1" ht="11.25" x14ac:dyDescent="0.2">
      <c r="A145" s="260" t="s">
        <v>141</v>
      </c>
      <c r="B145" s="261"/>
      <c r="C145" s="262"/>
      <c r="D145" s="263"/>
      <c r="E145" s="264"/>
      <c r="F145" s="264" t="s">
        <v>264</v>
      </c>
      <c r="G145" s="230"/>
      <c r="H145" s="227"/>
      <c r="I145" s="227"/>
      <c r="J145" s="227"/>
      <c r="K145" s="227"/>
      <c r="L145" s="496"/>
      <c r="M145" s="144"/>
      <c r="N145" s="265"/>
      <c r="O145" s="266" t="s">
        <v>264</v>
      </c>
      <c r="P145" s="267"/>
      <c r="Q145" s="268" t="s">
        <v>264</v>
      </c>
      <c r="R145" s="143"/>
      <c r="S145" s="509"/>
      <c r="T145" s="144" t="s">
        <v>263</v>
      </c>
      <c r="U145" s="266"/>
      <c r="V145" s="143"/>
      <c r="W145" s="138"/>
      <c r="X145" s="138"/>
      <c r="Y145" s="138"/>
      <c r="Z145" s="138"/>
      <c r="AA145" s="138"/>
      <c r="AB145" s="144" t="s">
        <v>263</v>
      </c>
      <c r="AC145" s="266"/>
      <c r="AD145" s="266"/>
      <c r="AE145" s="172"/>
      <c r="AF145" s="385"/>
      <c r="AH145" s="48"/>
      <c r="AI145" s="48"/>
      <c r="AJ145" s="48"/>
      <c r="AK145" s="48"/>
      <c r="AL145" s="48"/>
      <c r="AM145" s="48"/>
    </row>
    <row r="146" spans="1:39" s="32" customFormat="1" x14ac:dyDescent="0.2">
      <c r="A146" s="96"/>
      <c r="B146" s="169"/>
      <c r="C146" s="170"/>
      <c r="D146" s="223"/>
      <c r="E146" s="224"/>
      <c r="F146" s="224"/>
      <c r="G146" s="225"/>
      <c r="H146" s="226"/>
      <c r="I146" s="227"/>
      <c r="J146" s="227"/>
      <c r="K146" s="227"/>
      <c r="L146" s="496"/>
      <c r="M146" s="228"/>
      <c r="N146" s="206"/>
      <c r="O146" s="224"/>
      <c r="P146" s="211"/>
      <c r="Q146" s="229"/>
      <c r="R146" s="230"/>
      <c r="S146" s="515"/>
      <c r="T146" s="231"/>
      <c r="U146" s="224"/>
      <c r="V146" s="230"/>
      <c r="W146" s="227"/>
      <c r="X146" s="227"/>
      <c r="Y146" s="227"/>
      <c r="Z146" s="227"/>
      <c r="AA146" s="227"/>
      <c r="AB146" s="231"/>
      <c r="AC146" s="224"/>
      <c r="AD146" s="224"/>
      <c r="AE146" s="232"/>
      <c r="AF146" s="381"/>
      <c r="AH146" s="48"/>
      <c r="AI146" s="48"/>
      <c r="AJ146" s="48"/>
      <c r="AK146" s="48"/>
      <c r="AL146" s="48"/>
      <c r="AM146" s="48"/>
    </row>
    <row r="147" spans="1:39" s="32" customFormat="1" ht="11.25" x14ac:dyDescent="0.2">
      <c r="A147" s="96" t="s">
        <v>142</v>
      </c>
      <c r="B147" s="169"/>
      <c r="C147" s="170"/>
      <c r="D147" s="223"/>
      <c r="E147" s="224"/>
      <c r="F147" s="224"/>
      <c r="G147" s="225"/>
      <c r="H147" s="226"/>
      <c r="I147" s="227"/>
      <c r="J147" s="227"/>
      <c r="K147" s="227"/>
      <c r="L147" s="496"/>
      <c r="M147" s="228"/>
      <c r="N147" s="206"/>
      <c r="O147" s="786" t="s">
        <v>265</v>
      </c>
      <c r="P147" s="211"/>
      <c r="Q147" s="229"/>
      <c r="R147" s="230"/>
      <c r="S147" s="515"/>
      <c r="T147" s="231"/>
      <c r="U147" s="224"/>
      <c r="V147" s="230"/>
      <c r="W147" s="227"/>
      <c r="X147" s="227"/>
      <c r="Y147" s="227"/>
      <c r="Z147" s="227"/>
      <c r="AA147" s="227"/>
      <c r="AB147" s="231"/>
      <c r="AC147" s="224"/>
      <c r="AD147" s="224"/>
      <c r="AE147" s="232"/>
      <c r="AF147" s="389"/>
      <c r="AH147" s="48"/>
      <c r="AI147" s="48"/>
      <c r="AJ147" s="48"/>
      <c r="AK147" s="48"/>
      <c r="AL147" s="48"/>
      <c r="AM147" s="48"/>
    </row>
    <row r="148" spans="1:39" s="32" customFormat="1" x14ac:dyDescent="0.2">
      <c r="A148" s="96"/>
      <c r="B148" s="169"/>
      <c r="C148" s="170"/>
      <c r="D148" s="223"/>
      <c r="E148" s="224"/>
      <c r="F148" s="224"/>
      <c r="G148" s="225"/>
      <c r="H148" s="226"/>
      <c r="I148" s="227"/>
      <c r="J148" s="227"/>
      <c r="K148" s="227"/>
      <c r="L148" s="496"/>
      <c r="M148" s="228"/>
      <c r="N148" s="206"/>
      <c r="O148" s="224"/>
      <c r="P148" s="211"/>
      <c r="Q148" s="229"/>
      <c r="R148" s="230"/>
      <c r="S148" s="515"/>
      <c r="T148" s="231"/>
      <c r="U148" s="224"/>
      <c r="V148" s="230"/>
      <c r="W148" s="227"/>
      <c r="X148" s="227"/>
      <c r="Y148" s="227"/>
      <c r="Z148" s="227"/>
      <c r="AA148" s="227"/>
      <c r="AB148" s="231"/>
      <c r="AC148" s="224"/>
      <c r="AD148" s="224"/>
      <c r="AE148" s="232"/>
      <c r="AF148" s="381"/>
      <c r="AH148" s="48"/>
      <c r="AI148" s="48"/>
      <c r="AJ148" s="48"/>
      <c r="AK148" s="48"/>
      <c r="AL148" s="48"/>
      <c r="AM148" s="48"/>
    </row>
    <row r="149" spans="1:39" x14ac:dyDescent="0.2">
      <c r="A149" s="54" t="s">
        <v>143</v>
      </c>
      <c r="B149" s="33"/>
      <c r="C149" s="13"/>
      <c r="D149" s="5"/>
      <c r="E149" s="6"/>
      <c r="F149" s="6"/>
      <c r="G149" s="7"/>
      <c r="H149" s="8"/>
      <c r="I149" s="99"/>
      <c r="J149" s="99"/>
      <c r="K149" s="99"/>
      <c r="L149" s="486"/>
      <c r="M149" s="9"/>
      <c r="N149" s="6"/>
      <c r="O149" s="6"/>
      <c r="P149" s="14"/>
      <c r="Q149" s="11"/>
      <c r="R149" s="100"/>
      <c r="S149" s="506"/>
      <c r="T149" s="101"/>
      <c r="U149" s="6"/>
      <c r="V149" s="100"/>
      <c r="W149" s="99"/>
      <c r="X149" s="99"/>
      <c r="Y149" s="99"/>
      <c r="Z149" s="99"/>
      <c r="AA149" s="99"/>
      <c r="AB149" s="101"/>
      <c r="AC149" s="6"/>
      <c r="AD149" s="6"/>
      <c r="AE149" s="102"/>
      <c r="AF149" s="380"/>
      <c r="AH149" s="44"/>
      <c r="AI149" s="43"/>
      <c r="AJ149" s="43"/>
      <c r="AK149" s="43"/>
      <c r="AL149" s="43"/>
      <c r="AM149" s="43"/>
    </row>
    <row r="150" spans="1:39" s="32" customFormat="1" ht="11.25" x14ac:dyDescent="0.2">
      <c r="A150" s="269" t="s">
        <v>144</v>
      </c>
      <c r="B150" s="169"/>
      <c r="C150" s="270"/>
      <c r="D150" s="134"/>
      <c r="E150" s="135"/>
      <c r="F150" s="781" t="s">
        <v>266</v>
      </c>
      <c r="G150" s="136"/>
      <c r="H150" s="137"/>
      <c r="I150" s="138"/>
      <c r="J150" s="138"/>
      <c r="K150" s="138"/>
      <c r="L150" s="777" t="s">
        <v>225</v>
      </c>
      <c r="M150" s="139"/>
      <c r="N150" s="140"/>
      <c r="O150" s="135"/>
      <c r="P150" s="141"/>
      <c r="Q150" s="142"/>
      <c r="R150" s="143"/>
      <c r="S150" s="509"/>
      <c r="T150" s="789" t="s">
        <v>266</v>
      </c>
      <c r="U150" s="135"/>
      <c r="V150" s="143"/>
      <c r="W150" s="138"/>
      <c r="X150" s="138"/>
      <c r="Y150" s="138"/>
      <c r="Z150" s="138"/>
      <c r="AA150" s="138"/>
      <c r="AB150" s="144"/>
      <c r="AC150" s="135"/>
      <c r="AD150" s="135"/>
      <c r="AE150" s="172"/>
      <c r="AF150" s="385"/>
      <c r="AH150" s="48"/>
      <c r="AI150" s="48"/>
      <c r="AJ150" s="48"/>
      <c r="AK150" s="48"/>
      <c r="AL150" s="48"/>
      <c r="AM150" s="48"/>
    </row>
    <row r="151" spans="1:39" s="32" customFormat="1" ht="11.25" x14ac:dyDescent="0.2">
      <c r="A151" s="269" t="s">
        <v>145</v>
      </c>
      <c r="B151" s="169"/>
      <c r="C151" s="270"/>
      <c r="D151" s="219" t="s">
        <v>267</v>
      </c>
      <c r="E151" s="135"/>
      <c r="F151" s="781" t="s">
        <v>267</v>
      </c>
      <c r="G151" s="136"/>
      <c r="H151" s="137"/>
      <c r="I151" s="138"/>
      <c r="J151" s="138"/>
      <c r="K151" s="767" t="s">
        <v>224</v>
      </c>
      <c r="L151" s="777" t="s">
        <v>225</v>
      </c>
      <c r="M151" s="139"/>
      <c r="N151" s="140"/>
      <c r="O151" s="135"/>
      <c r="P151" s="141"/>
      <c r="Q151" s="787" t="s">
        <v>267</v>
      </c>
      <c r="R151" s="143"/>
      <c r="S151" s="509"/>
      <c r="T151" s="789" t="s">
        <v>267</v>
      </c>
      <c r="U151" s="135"/>
      <c r="V151" s="143"/>
      <c r="W151" s="138"/>
      <c r="X151" s="138"/>
      <c r="Y151" s="138"/>
      <c r="Z151" s="138"/>
      <c r="AA151" s="138"/>
      <c r="AB151" s="789" t="s">
        <v>267</v>
      </c>
      <c r="AC151" s="135"/>
      <c r="AD151" s="135"/>
      <c r="AE151" s="172"/>
      <c r="AF151" s="385"/>
      <c r="AH151" s="48"/>
      <c r="AI151" s="48"/>
      <c r="AJ151" s="48"/>
      <c r="AK151" s="48"/>
      <c r="AL151" s="48"/>
      <c r="AM151" s="48"/>
    </row>
    <row r="152" spans="1:39" x14ac:dyDescent="0.2">
      <c r="A152" s="269"/>
      <c r="B152" s="169"/>
      <c r="C152" s="271"/>
      <c r="D152" s="134"/>
      <c r="E152" s="135"/>
      <c r="F152" s="135"/>
      <c r="G152" s="136"/>
      <c r="H152" s="137"/>
      <c r="I152" s="138"/>
      <c r="J152" s="138"/>
      <c r="K152" s="138"/>
      <c r="L152" s="489"/>
      <c r="M152" s="139"/>
      <c r="N152" s="140"/>
      <c r="O152" s="135"/>
      <c r="P152" s="141"/>
      <c r="Q152" s="142"/>
      <c r="R152" s="143"/>
      <c r="S152" s="509"/>
      <c r="T152" s="144"/>
      <c r="U152" s="135"/>
      <c r="V152" s="143"/>
      <c r="W152" s="138"/>
      <c r="X152" s="138"/>
      <c r="Y152" s="138"/>
      <c r="Z152" s="138"/>
      <c r="AA152" s="138"/>
      <c r="AB152" s="144"/>
      <c r="AC152" s="135"/>
      <c r="AD152" s="135"/>
      <c r="AE152" s="172"/>
      <c r="AF152" s="386"/>
      <c r="AH152" s="43"/>
      <c r="AI152" s="43"/>
      <c r="AJ152" s="43"/>
      <c r="AK152" s="43"/>
      <c r="AL152" s="43"/>
      <c r="AM152" s="43"/>
    </row>
    <row r="153" spans="1:39" x14ac:dyDescent="0.2">
      <c r="A153" s="54" t="s">
        <v>146</v>
      </c>
      <c r="B153" s="33"/>
      <c r="C153" s="13"/>
      <c r="D153" s="5"/>
      <c r="E153" s="6"/>
      <c r="F153" s="6"/>
      <c r="G153" s="7"/>
      <c r="H153" s="8"/>
      <c r="I153" s="99"/>
      <c r="J153" s="99"/>
      <c r="K153" s="99"/>
      <c r="L153" s="486"/>
      <c r="M153" s="9"/>
      <c r="N153" s="6"/>
      <c r="O153" s="6"/>
      <c r="P153" s="14"/>
      <c r="Q153" s="11"/>
      <c r="R153" s="100"/>
      <c r="S153" s="506"/>
      <c r="T153" s="101"/>
      <c r="U153" s="6"/>
      <c r="V153" s="100"/>
      <c r="W153" s="99"/>
      <c r="X153" s="99"/>
      <c r="Y153" s="99"/>
      <c r="Z153" s="99"/>
      <c r="AA153" s="99"/>
      <c r="AB153" s="101"/>
      <c r="AC153" s="6"/>
      <c r="AD153" s="6"/>
      <c r="AE153" s="102"/>
      <c r="AF153" s="380"/>
      <c r="AH153" s="44"/>
      <c r="AI153" s="43"/>
      <c r="AJ153" s="43"/>
      <c r="AK153" s="43"/>
      <c r="AL153" s="43"/>
      <c r="AM153" s="43"/>
    </row>
    <row r="154" spans="1:39" s="32" customFormat="1" ht="11.25" x14ac:dyDescent="0.2">
      <c r="A154" s="269" t="s">
        <v>147</v>
      </c>
      <c r="B154" s="169"/>
      <c r="C154" s="270"/>
      <c r="D154" s="134"/>
      <c r="E154" s="781" t="s">
        <v>266</v>
      </c>
      <c r="F154" s="135" t="s">
        <v>266</v>
      </c>
      <c r="G154" s="136"/>
      <c r="H154" s="137"/>
      <c r="I154" s="138"/>
      <c r="J154" s="138"/>
      <c r="K154" s="138"/>
      <c r="L154" s="777" t="s">
        <v>225</v>
      </c>
      <c r="M154" s="139"/>
      <c r="N154" s="140"/>
      <c r="O154" s="135"/>
      <c r="P154" s="141"/>
      <c r="Q154" s="142"/>
      <c r="R154" s="143"/>
      <c r="S154" s="509"/>
      <c r="T154" s="144" t="s">
        <v>266</v>
      </c>
      <c r="U154" s="135"/>
      <c r="V154" s="143"/>
      <c r="W154" s="138"/>
      <c r="X154" s="138"/>
      <c r="Y154" s="138"/>
      <c r="Z154" s="138"/>
      <c r="AA154" s="138"/>
      <c r="AB154" s="789" t="s">
        <v>266</v>
      </c>
      <c r="AC154" s="135"/>
      <c r="AD154" s="135"/>
      <c r="AE154" s="172"/>
      <c r="AF154" s="385"/>
      <c r="AH154" s="48"/>
      <c r="AI154" s="48"/>
      <c r="AJ154" s="48"/>
      <c r="AK154" s="48"/>
      <c r="AL154" s="48"/>
      <c r="AM154" s="48"/>
    </row>
    <row r="155" spans="1:39" s="32" customFormat="1" ht="11.25" x14ac:dyDescent="0.2">
      <c r="A155" s="269" t="s">
        <v>148</v>
      </c>
      <c r="B155" s="169"/>
      <c r="C155" s="270"/>
      <c r="D155" s="219" t="s">
        <v>267</v>
      </c>
      <c r="E155" s="781" t="s">
        <v>267</v>
      </c>
      <c r="F155" s="781" t="s">
        <v>267</v>
      </c>
      <c r="G155" s="136"/>
      <c r="H155" s="137"/>
      <c r="I155" s="138"/>
      <c r="J155" s="138"/>
      <c r="K155" s="767" t="s">
        <v>224</v>
      </c>
      <c r="L155" s="777" t="s">
        <v>225</v>
      </c>
      <c r="M155" s="139"/>
      <c r="N155" s="140"/>
      <c r="O155" s="135"/>
      <c r="P155" s="141"/>
      <c r="Q155" s="142"/>
      <c r="R155" s="143"/>
      <c r="S155" s="509"/>
      <c r="T155" s="789" t="s">
        <v>267</v>
      </c>
      <c r="U155" s="135"/>
      <c r="V155" s="143"/>
      <c r="W155" s="138"/>
      <c r="X155" s="138"/>
      <c r="Y155" s="138"/>
      <c r="Z155" s="138"/>
      <c r="AA155" s="138"/>
      <c r="AB155" s="789" t="s">
        <v>267</v>
      </c>
      <c r="AC155" s="135"/>
      <c r="AD155" s="135"/>
      <c r="AE155" s="172"/>
      <c r="AF155" s="385"/>
      <c r="AH155" s="48"/>
      <c r="AI155" s="48"/>
      <c r="AJ155" s="48"/>
      <c r="AK155" s="48"/>
      <c r="AL155" s="48"/>
      <c r="AM155" s="48"/>
    </row>
    <row r="156" spans="1:39" ht="13.5" thickBot="1" x14ac:dyDescent="0.25">
      <c r="A156" s="132"/>
      <c r="B156" s="169"/>
      <c r="C156" s="170"/>
      <c r="D156" s="134"/>
      <c r="E156" s="135"/>
      <c r="F156" s="135"/>
      <c r="G156" s="136"/>
      <c r="H156" s="137"/>
      <c r="I156" s="138"/>
      <c r="J156" s="138"/>
      <c r="K156" s="138"/>
      <c r="L156" s="489"/>
      <c r="M156" s="139"/>
      <c r="N156" s="140"/>
      <c r="O156" s="135"/>
      <c r="P156" s="141"/>
      <c r="Q156" s="173"/>
      <c r="R156" s="174"/>
      <c r="S156" s="529"/>
      <c r="T156" s="175"/>
      <c r="U156" s="177"/>
      <c r="V156" s="174"/>
      <c r="W156" s="176"/>
      <c r="X156" s="176"/>
      <c r="Y156" s="176"/>
      <c r="Z156" s="176"/>
      <c r="AA156" s="176"/>
      <c r="AB156" s="175"/>
      <c r="AC156" s="177"/>
      <c r="AD156" s="177"/>
      <c r="AE156" s="221"/>
      <c r="AF156" s="390"/>
      <c r="AH156" s="43"/>
      <c r="AI156" s="43"/>
      <c r="AJ156" s="43"/>
      <c r="AK156" s="43"/>
      <c r="AL156" s="43"/>
      <c r="AM156" s="43"/>
    </row>
    <row r="157" spans="1:39" s="30" customFormat="1" ht="19.5" thickTop="1" thickBot="1" x14ac:dyDescent="0.3">
      <c r="A157" s="55" t="s">
        <v>107</v>
      </c>
      <c r="B157" s="21"/>
      <c r="C157" s="22"/>
      <c r="D157" s="23"/>
      <c r="E157" s="24"/>
      <c r="F157" s="24"/>
      <c r="G157" s="25"/>
      <c r="H157" s="26"/>
      <c r="I157" s="183"/>
      <c r="J157" s="183"/>
      <c r="K157" s="183"/>
      <c r="L157" s="493"/>
      <c r="M157" s="27"/>
      <c r="N157" s="24"/>
      <c r="O157" s="24"/>
      <c r="P157" s="28"/>
      <c r="Q157" s="29"/>
      <c r="R157" s="184"/>
      <c r="S157" s="513"/>
      <c r="T157" s="185"/>
      <c r="U157" s="24"/>
      <c r="V157" s="184"/>
      <c r="W157" s="183"/>
      <c r="X157" s="183"/>
      <c r="Y157" s="183"/>
      <c r="Z157" s="183"/>
      <c r="AA157" s="183"/>
      <c r="AB157" s="185"/>
      <c r="AC157" s="24"/>
      <c r="AD157" s="24"/>
      <c r="AE157" s="186"/>
      <c r="AF157" s="387"/>
      <c r="AH157" s="47"/>
      <c r="AI157" s="47"/>
      <c r="AJ157" s="47"/>
      <c r="AK157" s="47"/>
      <c r="AL157" s="47"/>
      <c r="AM157" s="47"/>
    </row>
    <row r="158" spans="1:39" ht="13.5" thickTop="1" x14ac:dyDescent="0.2">
      <c r="A158" s="187"/>
      <c r="B158" s="272"/>
      <c r="C158" s="273"/>
      <c r="D158" s="274"/>
      <c r="E158" s="191"/>
      <c r="F158" s="275"/>
      <c r="G158" s="276"/>
      <c r="H158" s="277"/>
      <c r="I158" s="278"/>
      <c r="J158" s="278"/>
      <c r="K158" s="278"/>
      <c r="L158" s="499"/>
      <c r="M158" s="279"/>
      <c r="N158" s="280"/>
      <c r="O158" s="275"/>
      <c r="P158" s="281"/>
      <c r="Q158" s="282"/>
      <c r="R158" s="283"/>
      <c r="S158" s="518"/>
      <c r="T158" s="284"/>
      <c r="U158" s="275"/>
      <c r="V158" s="283"/>
      <c r="W158" s="278"/>
      <c r="X158" s="278"/>
      <c r="Y158" s="278"/>
      <c r="Z158" s="278"/>
      <c r="AA158" s="278"/>
      <c r="AB158" s="284"/>
      <c r="AC158" s="275"/>
      <c r="AD158" s="275"/>
      <c r="AE158" s="285"/>
      <c r="AF158" s="393"/>
      <c r="AH158" s="43"/>
      <c r="AI158" s="43"/>
      <c r="AJ158" s="43"/>
      <c r="AK158" s="43"/>
      <c r="AL158" s="43"/>
      <c r="AM158" s="43"/>
    </row>
    <row r="159" spans="1:39" ht="18" x14ac:dyDescent="0.25">
      <c r="A159" s="81" t="s">
        <v>149</v>
      </c>
      <c r="B159" s="104"/>
      <c r="C159" s="105"/>
      <c r="D159" s="286"/>
      <c r="E159" s="120"/>
      <c r="F159" s="287"/>
      <c r="G159" s="288"/>
      <c r="H159" s="289"/>
      <c r="I159" s="290"/>
      <c r="J159" s="290"/>
      <c r="K159" s="290"/>
      <c r="L159" s="500"/>
      <c r="M159" s="291"/>
      <c r="N159" s="292"/>
      <c r="O159" s="287"/>
      <c r="P159" s="293"/>
      <c r="Q159" s="294"/>
      <c r="R159" s="295"/>
      <c r="S159" s="519"/>
      <c r="T159" s="296"/>
      <c r="U159" s="287"/>
      <c r="V159" s="295"/>
      <c r="W159" s="290"/>
      <c r="X159" s="290"/>
      <c r="Y159" s="290"/>
      <c r="Z159" s="290"/>
      <c r="AA159" s="290"/>
      <c r="AB159" s="296"/>
      <c r="AC159" s="287"/>
      <c r="AD159" s="287"/>
      <c r="AE159" s="297"/>
      <c r="AF159" s="394"/>
      <c r="AH159" s="43"/>
      <c r="AI159" s="43"/>
      <c r="AJ159" s="43"/>
      <c r="AK159" s="43"/>
      <c r="AL159" s="43"/>
      <c r="AM159" s="43"/>
    </row>
    <row r="160" spans="1:39" x14ac:dyDescent="0.2">
      <c r="A160" s="203"/>
      <c r="B160" s="104"/>
      <c r="C160" s="105"/>
      <c r="D160" s="286"/>
      <c r="E160" s="120"/>
      <c r="F160" s="287"/>
      <c r="G160" s="288"/>
      <c r="H160" s="289"/>
      <c r="I160" s="290"/>
      <c r="J160" s="290"/>
      <c r="K160" s="290"/>
      <c r="L160" s="500"/>
      <c r="M160" s="291"/>
      <c r="N160" s="292"/>
      <c r="O160" s="287"/>
      <c r="P160" s="293"/>
      <c r="Q160" s="294"/>
      <c r="R160" s="295"/>
      <c r="S160" s="519"/>
      <c r="T160" s="296"/>
      <c r="U160" s="287"/>
      <c r="V160" s="295"/>
      <c r="W160" s="290"/>
      <c r="X160" s="290"/>
      <c r="Y160" s="290"/>
      <c r="Z160" s="290"/>
      <c r="AA160" s="290"/>
      <c r="AB160" s="296"/>
      <c r="AC160" s="287"/>
      <c r="AD160" s="287"/>
      <c r="AE160" s="297"/>
      <c r="AF160" s="394"/>
      <c r="AH160" s="43"/>
      <c r="AI160" s="43"/>
      <c r="AJ160" s="43"/>
      <c r="AK160" s="43"/>
      <c r="AL160" s="43"/>
      <c r="AM160" s="43"/>
    </row>
    <row r="161" spans="1:39" x14ac:dyDescent="0.2">
      <c r="A161" s="54" t="s">
        <v>150</v>
      </c>
      <c r="B161" s="3"/>
      <c r="C161" s="13"/>
      <c r="D161" s="5"/>
      <c r="E161" s="6"/>
      <c r="F161" s="6"/>
      <c r="G161" s="7"/>
      <c r="H161" s="8"/>
      <c r="I161" s="99"/>
      <c r="J161" s="99"/>
      <c r="K161" s="99"/>
      <c r="L161" s="486"/>
      <c r="M161" s="9"/>
      <c r="N161" s="6"/>
      <c r="O161" s="6"/>
      <c r="P161" s="14"/>
      <c r="Q161" s="11"/>
      <c r="R161" s="100"/>
      <c r="S161" s="506"/>
      <c r="T161" s="101"/>
      <c r="U161" s="6"/>
      <c r="V161" s="100"/>
      <c r="W161" s="99"/>
      <c r="X161" s="99"/>
      <c r="Y161" s="99"/>
      <c r="Z161" s="99"/>
      <c r="AA161" s="99"/>
      <c r="AB161" s="101"/>
      <c r="AC161" s="6"/>
      <c r="AD161" s="6"/>
      <c r="AE161" s="102"/>
      <c r="AF161" s="380"/>
      <c r="AH161" s="44"/>
      <c r="AI161" s="43"/>
      <c r="AJ161" s="43"/>
      <c r="AK161" s="43"/>
      <c r="AL161" s="43"/>
      <c r="AM161" s="43"/>
    </row>
    <row r="162" spans="1:39" s="34" customFormat="1" ht="11.25" x14ac:dyDescent="0.2">
      <c r="A162" s="269" t="s">
        <v>151</v>
      </c>
      <c r="B162" s="298"/>
      <c r="C162" s="270"/>
      <c r="D162" s="134"/>
      <c r="E162" s="781" t="s">
        <v>268</v>
      </c>
      <c r="F162" s="135" t="s">
        <v>268</v>
      </c>
      <c r="G162" s="136"/>
      <c r="H162" s="137"/>
      <c r="I162" s="138"/>
      <c r="J162" s="138"/>
      <c r="K162" s="138"/>
      <c r="L162" s="489"/>
      <c r="M162" s="139" t="s">
        <v>268</v>
      </c>
      <c r="N162" s="140"/>
      <c r="O162" s="135" t="s">
        <v>268</v>
      </c>
      <c r="P162" s="141"/>
      <c r="Q162" s="142" t="s">
        <v>269</v>
      </c>
      <c r="R162" s="143"/>
      <c r="S162" s="509"/>
      <c r="T162" s="789" t="s">
        <v>268</v>
      </c>
      <c r="U162" s="135"/>
      <c r="V162" s="143"/>
      <c r="W162" s="138"/>
      <c r="X162" s="138"/>
      <c r="Y162" s="138"/>
      <c r="Z162" s="138"/>
      <c r="AA162" s="767" t="s">
        <v>270</v>
      </c>
      <c r="AB162" s="144"/>
      <c r="AC162" s="135"/>
      <c r="AD162" s="781" t="s">
        <v>271</v>
      </c>
      <c r="AE162" s="172"/>
      <c r="AF162" s="385"/>
      <c r="AH162" s="48"/>
      <c r="AI162" s="48"/>
      <c r="AJ162" s="48"/>
      <c r="AK162" s="48"/>
      <c r="AL162" s="48"/>
      <c r="AM162" s="48"/>
    </row>
    <row r="163" spans="1:39" s="34" customFormat="1" ht="11.25" x14ac:dyDescent="0.2">
      <c r="A163" s="269" t="s">
        <v>152</v>
      </c>
      <c r="B163" s="298"/>
      <c r="C163" s="270"/>
      <c r="D163" s="134"/>
      <c r="E163" s="135" t="s">
        <v>268</v>
      </c>
      <c r="F163" s="135" t="s">
        <v>268</v>
      </c>
      <c r="G163" s="136"/>
      <c r="H163" s="137"/>
      <c r="I163" s="138"/>
      <c r="J163" s="138"/>
      <c r="K163" s="138"/>
      <c r="L163" s="489"/>
      <c r="M163" s="139" t="s">
        <v>268</v>
      </c>
      <c r="N163" s="140"/>
      <c r="O163" s="135" t="s">
        <v>268</v>
      </c>
      <c r="P163" s="141"/>
      <c r="Q163" s="142"/>
      <c r="R163" s="143"/>
      <c r="S163" s="509"/>
      <c r="T163" s="144"/>
      <c r="U163" s="135"/>
      <c r="V163" s="143"/>
      <c r="W163" s="138"/>
      <c r="X163" s="138"/>
      <c r="Y163" s="138"/>
      <c r="Z163" s="138"/>
      <c r="AA163" s="138"/>
      <c r="AB163" s="144"/>
      <c r="AC163" s="135"/>
      <c r="AD163" s="135" t="s">
        <v>271</v>
      </c>
      <c r="AE163" s="172"/>
      <c r="AF163" s="385"/>
      <c r="AH163" s="48"/>
      <c r="AI163" s="48"/>
      <c r="AJ163" s="48"/>
      <c r="AK163" s="48"/>
      <c r="AL163" s="48"/>
      <c r="AM163" s="48"/>
    </row>
    <row r="164" spans="1:39" s="34" customFormat="1" ht="11.25" x14ac:dyDescent="0.2">
      <c r="A164" s="269" t="s">
        <v>153</v>
      </c>
      <c r="B164" s="298"/>
      <c r="C164" s="270"/>
      <c r="D164" s="219" t="s">
        <v>268</v>
      </c>
      <c r="E164" s="135" t="s">
        <v>268</v>
      </c>
      <c r="F164" s="135" t="s">
        <v>268</v>
      </c>
      <c r="G164" s="136"/>
      <c r="H164" s="137"/>
      <c r="I164" s="138"/>
      <c r="J164" s="138"/>
      <c r="K164" s="138"/>
      <c r="L164" s="489"/>
      <c r="M164" s="139" t="s">
        <v>268</v>
      </c>
      <c r="N164" s="140"/>
      <c r="O164" s="135" t="s">
        <v>268</v>
      </c>
      <c r="P164" s="141"/>
      <c r="Q164" s="142" t="s">
        <v>269</v>
      </c>
      <c r="R164" s="143"/>
      <c r="S164" s="509"/>
      <c r="T164" s="144"/>
      <c r="U164" s="135"/>
      <c r="V164" s="143"/>
      <c r="W164" s="138"/>
      <c r="X164" s="138"/>
      <c r="Y164" s="138"/>
      <c r="Z164" s="138"/>
      <c r="AA164" s="138"/>
      <c r="AB164" s="144"/>
      <c r="AC164" s="135"/>
      <c r="AD164" s="135" t="s">
        <v>271</v>
      </c>
      <c r="AE164" s="172"/>
      <c r="AF164" s="385"/>
      <c r="AH164" s="48"/>
      <c r="AI164" s="48"/>
      <c r="AJ164" s="48"/>
      <c r="AK164" s="48"/>
      <c r="AL164" s="48"/>
      <c r="AM164" s="48"/>
    </row>
    <row r="165" spans="1:39" s="34" customFormat="1" ht="11.25" x14ac:dyDescent="0.2">
      <c r="A165" s="269" t="s">
        <v>154</v>
      </c>
      <c r="B165" s="298"/>
      <c r="C165" s="270"/>
      <c r="D165" s="134"/>
      <c r="E165" s="135" t="s">
        <v>268</v>
      </c>
      <c r="F165" s="135" t="s">
        <v>268</v>
      </c>
      <c r="G165" s="136"/>
      <c r="H165" s="137"/>
      <c r="I165" s="138"/>
      <c r="J165" s="138"/>
      <c r="K165" s="138"/>
      <c r="L165" s="489"/>
      <c r="M165" s="139" t="s">
        <v>268</v>
      </c>
      <c r="N165" s="140"/>
      <c r="O165" s="135" t="s">
        <v>268</v>
      </c>
      <c r="P165" s="141"/>
      <c r="Q165" s="142" t="s">
        <v>269</v>
      </c>
      <c r="R165" s="143"/>
      <c r="S165" s="509"/>
      <c r="T165" s="789" t="s">
        <v>268</v>
      </c>
      <c r="U165" s="135"/>
      <c r="V165" s="143"/>
      <c r="W165" s="138"/>
      <c r="X165" s="138"/>
      <c r="Y165" s="138"/>
      <c r="Z165" s="138"/>
      <c r="AA165" s="767" t="s">
        <v>270</v>
      </c>
      <c r="AB165" s="144"/>
      <c r="AC165" s="135"/>
      <c r="AD165" s="135" t="s">
        <v>271</v>
      </c>
      <c r="AE165" s="172"/>
      <c r="AF165" s="385"/>
      <c r="AH165" s="48"/>
      <c r="AI165" s="48"/>
      <c r="AJ165" s="48"/>
      <c r="AK165" s="48"/>
      <c r="AL165" s="48"/>
      <c r="AM165" s="48"/>
    </row>
    <row r="166" spans="1:39" s="34" customFormat="1" ht="11.25" x14ac:dyDescent="0.2">
      <c r="A166" s="269" t="s">
        <v>155</v>
      </c>
      <c r="B166" s="298"/>
      <c r="C166" s="270"/>
      <c r="D166" s="134"/>
      <c r="E166" s="135" t="s">
        <v>268</v>
      </c>
      <c r="F166" s="135" t="s">
        <v>268</v>
      </c>
      <c r="G166" s="136"/>
      <c r="H166" s="137"/>
      <c r="I166" s="138"/>
      <c r="J166" s="138"/>
      <c r="K166" s="138"/>
      <c r="L166" s="489"/>
      <c r="M166" s="139" t="s">
        <v>268</v>
      </c>
      <c r="N166" s="140"/>
      <c r="O166" s="135" t="s">
        <v>268</v>
      </c>
      <c r="P166" s="141"/>
      <c r="Q166" s="142" t="s">
        <v>269</v>
      </c>
      <c r="R166" s="143"/>
      <c r="S166" s="509"/>
      <c r="T166" s="144"/>
      <c r="U166" s="135"/>
      <c r="V166" s="143"/>
      <c r="W166" s="138"/>
      <c r="X166" s="138"/>
      <c r="Y166" s="138"/>
      <c r="Z166" s="138"/>
      <c r="AA166" s="138"/>
      <c r="AB166" s="789" t="s">
        <v>270</v>
      </c>
      <c r="AC166" s="135"/>
      <c r="AD166" s="135" t="s">
        <v>271</v>
      </c>
      <c r="AE166" s="172"/>
      <c r="AF166" s="385"/>
      <c r="AH166" s="48"/>
      <c r="AI166" s="48"/>
      <c r="AJ166" s="48"/>
      <c r="AK166" s="48"/>
      <c r="AL166" s="48"/>
      <c r="AM166" s="48"/>
    </row>
    <row r="167" spans="1:39" x14ac:dyDescent="0.2">
      <c r="A167" s="299"/>
      <c r="B167" s="104"/>
      <c r="C167" s="105"/>
      <c r="D167" s="300"/>
      <c r="E167" s="301"/>
      <c r="F167" s="301"/>
      <c r="G167" s="302"/>
      <c r="H167" s="303"/>
      <c r="I167" s="304"/>
      <c r="J167" s="304"/>
      <c r="K167" s="304"/>
      <c r="L167" s="501"/>
      <c r="M167" s="305"/>
      <c r="N167" s="107"/>
      <c r="O167" s="301"/>
      <c r="P167" s="171"/>
      <c r="Q167" s="306"/>
      <c r="R167" s="307"/>
      <c r="S167" s="520"/>
      <c r="T167" s="308"/>
      <c r="U167" s="301"/>
      <c r="V167" s="307"/>
      <c r="W167" s="304"/>
      <c r="X167" s="304"/>
      <c r="Y167" s="304"/>
      <c r="Z167" s="304"/>
      <c r="AA167" s="304"/>
      <c r="AB167" s="308"/>
      <c r="AC167" s="301"/>
      <c r="AD167" s="301"/>
      <c r="AE167" s="309"/>
      <c r="AF167" s="381"/>
      <c r="AH167" s="43"/>
      <c r="AI167" s="43"/>
      <c r="AJ167" s="43"/>
      <c r="AK167" s="43"/>
      <c r="AL167" s="43"/>
      <c r="AM167" s="43"/>
    </row>
    <row r="168" spans="1:39" x14ac:dyDescent="0.2">
      <c r="A168" s="54" t="s">
        <v>156</v>
      </c>
      <c r="B168" s="3"/>
      <c r="C168" s="13"/>
      <c r="D168" s="15"/>
      <c r="E168" s="6"/>
      <c r="F168" s="6"/>
      <c r="G168" s="7"/>
      <c r="H168" s="8"/>
      <c r="I168" s="99"/>
      <c r="J168" s="99"/>
      <c r="K168" s="99"/>
      <c r="L168" s="486"/>
      <c r="M168" s="9"/>
      <c r="N168" s="6"/>
      <c r="O168" s="6"/>
      <c r="P168" s="14"/>
      <c r="Q168" s="11"/>
      <c r="R168" s="100"/>
      <c r="S168" s="506"/>
      <c r="T168" s="101"/>
      <c r="U168" s="6"/>
      <c r="V168" s="100"/>
      <c r="W168" s="99"/>
      <c r="X168" s="99"/>
      <c r="Y168" s="99"/>
      <c r="Z168" s="99"/>
      <c r="AA168" s="99"/>
      <c r="AB168" s="101"/>
      <c r="AC168" s="6"/>
      <c r="AD168" s="6"/>
      <c r="AE168" s="102"/>
      <c r="AF168" s="380"/>
      <c r="AH168" s="44"/>
      <c r="AI168" s="43"/>
      <c r="AJ168" s="43"/>
      <c r="AK168" s="43"/>
      <c r="AL168" s="43"/>
      <c r="AM168" s="43"/>
    </row>
    <row r="169" spans="1:39" s="34" customFormat="1" ht="11.25" x14ac:dyDescent="0.2">
      <c r="A169" s="269" t="s">
        <v>151</v>
      </c>
      <c r="B169" s="298"/>
      <c r="C169" s="270"/>
      <c r="D169" s="134"/>
      <c r="E169" s="135"/>
      <c r="F169" s="135"/>
      <c r="G169" s="136"/>
      <c r="H169" s="137"/>
      <c r="I169" s="138"/>
      <c r="J169" s="138"/>
      <c r="K169" s="138"/>
      <c r="L169" s="489"/>
      <c r="M169" s="139"/>
      <c r="N169" s="140"/>
      <c r="O169" s="135"/>
      <c r="P169" s="141"/>
      <c r="Q169" s="142"/>
      <c r="R169" s="143"/>
      <c r="S169" s="509"/>
      <c r="T169" s="144"/>
      <c r="U169" s="135"/>
      <c r="V169" s="143"/>
      <c r="W169" s="138"/>
      <c r="X169" s="138"/>
      <c r="Y169" s="138"/>
      <c r="Z169" s="138"/>
      <c r="AA169" s="138"/>
      <c r="AB169" s="144"/>
      <c r="AC169" s="135"/>
      <c r="AD169" s="781" t="s">
        <v>272</v>
      </c>
      <c r="AE169" s="172"/>
      <c r="AF169" s="385"/>
      <c r="AH169" s="48"/>
      <c r="AI169" s="48"/>
      <c r="AJ169" s="48"/>
      <c r="AK169" s="48"/>
      <c r="AL169" s="48"/>
      <c r="AM169" s="48"/>
    </row>
    <row r="170" spans="1:39" s="34" customFormat="1" ht="11.25" x14ac:dyDescent="0.2">
      <c r="A170" s="269" t="s">
        <v>152</v>
      </c>
      <c r="B170" s="298"/>
      <c r="C170" s="270"/>
      <c r="D170" s="134"/>
      <c r="E170" s="135"/>
      <c r="F170" s="135"/>
      <c r="G170" s="136"/>
      <c r="H170" s="137"/>
      <c r="I170" s="138"/>
      <c r="J170" s="138"/>
      <c r="K170" s="138"/>
      <c r="L170" s="489"/>
      <c r="M170" s="139"/>
      <c r="N170" s="140"/>
      <c r="O170" s="135"/>
      <c r="P170" s="141"/>
      <c r="Q170" s="142"/>
      <c r="R170" s="143"/>
      <c r="S170" s="509"/>
      <c r="T170" s="144"/>
      <c r="U170" s="135"/>
      <c r="V170" s="143"/>
      <c r="W170" s="138"/>
      <c r="X170" s="138"/>
      <c r="Y170" s="138"/>
      <c r="Z170" s="138"/>
      <c r="AA170" s="138"/>
      <c r="AB170" s="144"/>
      <c r="AC170" s="135"/>
      <c r="AD170" s="135" t="s">
        <v>272</v>
      </c>
      <c r="AE170" s="172"/>
      <c r="AF170" s="385"/>
      <c r="AH170" s="48"/>
      <c r="AI170" s="48"/>
      <c r="AJ170" s="48"/>
      <c r="AK170" s="48"/>
      <c r="AL170" s="48"/>
      <c r="AM170" s="48"/>
    </row>
    <row r="171" spans="1:39" s="34" customFormat="1" ht="11.25" x14ac:dyDescent="0.2">
      <c r="A171" s="269" t="s">
        <v>153</v>
      </c>
      <c r="B171" s="298"/>
      <c r="C171" s="270"/>
      <c r="D171" s="134"/>
      <c r="E171" s="135"/>
      <c r="F171" s="135"/>
      <c r="G171" s="136"/>
      <c r="H171" s="137"/>
      <c r="I171" s="138"/>
      <c r="J171" s="138"/>
      <c r="K171" s="138"/>
      <c r="L171" s="489"/>
      <c r="M171" s="139"/>
      <c r="N171" s="140"/>
      <c r="O171" s="135"/>
      <c r="P171" s="141"/>
      <c r="Q171" s="142"/>
      <c r="R171" s="143"/>
      <c r="S171" s="509"/>
      <c r="T171" s="144"/>
      <c r="U171" s="135"/>
      <c r="V171" s="143"/>
      <c r="W171" s="138"/>
      <c r="X171" s="138"/>
      <c r="Y171" s="138"/>
      <c r="Z171" s="138"/>
      <c r="AA171" s="138"/>
      <c r="AB171" s="144"/>
      <c r="AC171" s="135"/>
      <c r="AD171" s="135" t="s">
        <v>272</v>
      </c>
      <c r="AE171" s="172"/>
      <c r="AF171" s="385"/>
      <c r="AH171" s="48"/>
      <c r="AI171" s="48"/>
      <c r="AJ171" s="48"/>
      <c r="AK171" s="48"/>
      <c r="AL171" s="48"/>
      <c r="AM171" s="48"/>
    </row>
    <row r="172" spans="1:39" s="34" customFormat="1" ht="11.25" x14ac:dyDescent="0.2">
      <c r="A172" s="269" t="s">
        <v>154</v>
      </c>
      <c r="B172" s="298"/>
      <c r="C172" s="270"/>
      <c r="D172" s="134"/>
      <c r="E172" s="135"/>
      <c r="F172" s="135"/>
      <c r="G172" s="136"/>
      <c r="H172" s="137"/>
      <c r="I172" s="138"/>
      <c r="J172" s="138"/>
      <c r="K172" s="138"/>
      <c r="L172" s="489"/>
      <c r="M172" s="139"/>
      <c r="N172" s="140"/>
      <c r="O172" s="135"/>
      <c r="P172" s="141"/>
      <c r="Q172" s="142"/>
      <c r="R172" s="143"/>
      <c r="S172" s="509"/>
      <c r="T172" s="144"/>
      <c r="U172" s="135"/>
      <c r="V172" s="143"/>
      <c r="W172" s="138"/>
      <c r="X172" s="138"/>
      <c r="Y172" s="138"/>
      <c r="Z172" s="138"/>
      <c r="AA172" s="138"/>
      <c r="AB172" s="144"/>
      <c r="AC172" s="135"/>
      <c r="AD172" s="135" t="s">
        <v>272</v>
      </c>
      <c r="AE172" s="172"/>
      <c r="AF172" s="385"/>
      <c r="AH172" s="48"/>
      <c r="AI172" s="48"/>
      <c r="AJ172" s="48"/>
      <c r="AK172" s="48"/>
      <c r="AL172" s="48"/>
      <c r="AM172" s="48"/>
    </row>
    <row r="173" spans="1:39" s="34" customFormat="1" ht="11.25" x14ac:dyDescent="0.2">
      <c r="A173" s="269" t="s">
        <v>155</v>
      </c>
      <c r="B173" s="298"/>
      <c r="C173" s="270"/>
      <c r="D173" s="134"/>
      <c r="E173" s="135"/>
      <c r="F173" s="135"/>
      <c r="G173" s="136"/>
      <c r="H173" s="137"/>
      <c r="I173" s="138"/>
      <c r="J173" s="138"/>
      <c r="K173" s="138"/>
      <c r="L173" s="489"/>
      <c r="M173" s="139"/>
      <c r="N173" s="140"/>
      <c r="O173" s="135"/>
      <c r="P173" s="141"/>
      <c r="Q173" s="142"/>
      <c r="R173" s="143"/>
      <c r="S173" s="509"/>
      <c r="T173" s="144"/>
      <c r="U173" s="135"/>
      <c r="V173" s="143"/>
      <c r="W173" s="138"/>
      <c r="X173" s="138"/>
      <c r="Y173" s="138"/>
      <c r="Z173" s="138"/>
      <c r="AA173" s="138"/>
      <c r="AB173" s="144"/>
      <c r="AC173" s="135"/>
      <c r="AD173" s="135" t="s">
        <v>272</v>
      </c>
      <c r="AE173" s="172"/>
      <c r="AF173" s="385"/>
      <c r="AH173" s="48"/>
      <c r="AI173" s="48"/>
      <c r="AJ173" s="48"/>
      <c r="AK173" s="48"/>
      <c r="AL173" s="48"/>
      <c r="AM173" s="48"/>
    </row>
    <row r="174" spans="1:39" x14ac:dyDescent="0.2">
      <c r="A174" s="96"/>
      <c r="B174" s="104"/>
      <c r="C174" s="105"/>
      <c r="D174" s="300"/>
      <c r="E174" s="301"/>
      <c r="F174" s="301"/>
      <c r="G174" s="302"/>
      <c r="H174" s="303"/>
      <c r="I174" s="304"/>
      <c r="J174" s="304"/>
      <c r="K174" s="304"/>
      <c r="L174" s="501"/>
      <c r="M174" s="305"/>
      <c r="N174" s="107"/>
      <c r="O174" s="301"/>
      <c r="P174" s="171"/>
      <c r="Q174" s="306"/>
      <c r="R174" s="307"/>
      <c r="S174" s="520"/>
      <c r="T174" s="308"/>
      <c r="U174" s="301"/>
      <c r="V174" s="307"/>
      <c r="W174" s="304"/>
      <c r="X174" s="304"/>
      <c r="Y174" s="304"/>
      <c r="Z174" s="304"/>
      <c r="AA174" s="304"/>
      <c r="AB174" s="308"/>
      <c r="AC174" s="301"/>
      <c r="AD174" s="301"/>
      <c r="AE174" s="309"/>
      <c r="AF174" s="381"/>
      <c r="AH174" s="43"/>
      <c r="AI174" s="43"/>
      <c r="AJ174" s="43"/>
      <c r="AK174" s="43"/>
      <c r="AL174" s="43"/>
      <c r="AM174" s="43"/>
    </row>
    <row r="175" spans="1:39" x14ac:dyDescent="0.2">
      <c r="A175" s="54" t="s">
        <v>157</v>
      </c>
      <c r="B175" s="3"/>
      <c r="C175" s="13"/>
      <c r="D175" s="15"/>
      <c r="E175" s="16"/>
      <c r="F175" s="16"/>
      <c r="G175" s="17"/>
      <c r="H175" s="18"/>
      <c r="I175" s="178"/>
      <c r="J175" s="178"/>
      <c r="K175" s="178"/>
      <c r="L175" s="492"/>
      <c r="M175" s="19"/>
      <c r="N175" s="6"/>
      <c r="O175" s="16"/>
      <c r="P175" s="14"/>
      <c r="Q175" s="20"/>
      <c r="R175" s="179"/>
      <c r="S175" s="512"/>
      <c r="T175" s="180"/>
      <c r="U175" s="16"/>
      <c r="V175" s="179"/>
      <c r="W175" s="178"/>
      <c r="X175" s="178"/>
      <c r="Y175" s="178"/>
      <c r="Z175" s="178"/>
      <c r="AA175" s="178"/>
      <c r="AB175" s="180"/>
      <c r="AC175" s="16"/>
      <c r="AD175" s="753" t="s">
        <v>273</v>
      </c>
      <c r="AE175" s="181"/>
      <c r="AF175" s="380"/>
      <c r="AH175" s="43"/>
      <c r="AI175" s="43"/>
      <c r="AJ175" s="43"/>
      <c r="AK175" s="43"/>
      <c r="AL175" s="43"/>
      <c r="AM175" s="43"/>
    </row>
    <row r="176" spans="1:39" x14ac:dyDescent="0.2">
      <c r="A176" s="103"/>
      <c r="B176" s="104"/>
      <c r="C176" s="170"/>
      <c r="D176" s="300"/>
      <c r="E176" s="301"/>
      <c r="F176" s="301"/>
      <c r="G176" s="302"/>
      <c r="H176" s="303"/>
      <c r="I176" s="304"/>
      <c r="J176" s="304"/>
      <c r="K176" s="304"/>
      <c r="L176" s="501"/>
      <c r="M176" s="305"/>
      <c r="N176" s="107"/>
      <c r="O176" s="301"/>
      <c r="P176" s="171"/>
      <c r="Q176" s="306"/>
      <c r="R176" s="307"/>
      <c r="S176" s="520"/>
      <c r="T176" s="308"/>
      <c r="U176" s="301"/>
      <c r="V176" s="307"/>
      <c r="W176" s="304"/>
      <c r="X176" s="304"/>
      <c r="Y176" s="304"/>
      <c r="Z176" s="304"/>
      <c r="AA176" s="304"/>
      <c r="AB176" s="308"/>
      <c r="AC176" s="301"/>
      <c r="AD176" s="301"/>
      <c r="AE176" s="309"/>
      <c r="AF176" s="381"/>
      <c r="AH176" s="43"/>
      <c r="AI176" s="43"/>
      <c r="AJ176" s="43"/>
      <c r="AK176" s="43"/>
      <c r="AL176" s="43"/>
      <c r="AM176" s="43"/>
    </row>
    <row r="177" spans="1:39" x14ac:dyDescent="0.2">
      <c r="A177" s="54" t="s">
        <v>158</v>
      </c>
      <c r="B177" s="3"/>
      <c r="C177" s="13"/>
      <c r="D177" s="15"/>
      <c r="E177" s="16"/>
      <c r="F177" s="16"/>
      <c r="G177" s="17"/>
      <c r="H177" s="18"/>
      <c r="I177" s="178"/>
      <c r="J177" s="178"/>
      <c r="K177" s="178"/>
      <c r="L177" s="763" t="s">
        <v>274</v>
      </c>
      <c r="M177" s="19"/>
      <c r="N177" s="6"/>
      <c r="O177" s="753" t="s">
        <v>274</v>
      </c>
      <c r="P177" s="14"/>
      <c r="Q177" s="20"/>
      <c r="R177" s="179"/>
      <c r="S177" s="512"/>
      <c r="T177" s="180"/>
      <c r="U177" s="16"/>
      <c r="V177" s="179"/>
      <c r="W177" s="178"/>
      <c r="X177" s="178"/>
      <c r="Y177" s="178"/>
      <c r="Z177" s="178"/>
      <c r="AA177" s="178"/>
      <c r="AB177" s="180"/>
      <c r="AC177" s="16"/>
      <c r="AD177" s="16"/>
      <c r="AE177" s="181"/>
      <c r="AF177" s="380"/>
      <c r="AH177" s="43"/>
      <c r="AI177" s="43"/>
      <c r="AJ177" s="43"/>
      <c r="AK177" s="43"/>
      <c r="AL177" s="43"/>
      <c r="AM177" s="43"/>
    </row>
    <row r="178" spans="1:39" x14ac:dyDescent="0.2">
      <c r="A178" s="103"/>
      <c r="B178" s="104"/>
      <c r="C178" s="170"/>
      <c r="D178" s="300"/>
      <c r="E178" s="301"/>
      <c r="F178" s="301"/>
      <c r="G178" s="302"/>
      <c r="H178" s="303"/>
      <c r="I178" s="304"/>
      <c r="J178" s="304"/>
      <c r="K178" s="304"/>
      <c r="L178" s="501"/>
      <c r="M178" s="305"/>
      <c r="N178" s="107"/>
      <c r="O178" s="301"/>
      <c r="P178" s="171"/>
      <c r="Q178" s="306"/>
      <c r="R178" s="307"/>
      <c r="S178" s="520"/>
      <c r="T178" s="308"/>
      <c r="U178" s="301"/>
      <c r="V178" s="307"/>
      <c r="W178" s="304"/>
      <c r="X178" s="304"/>
      <c r="Y178" s="304"/>
      <c r="Z178" s="304"/>
      <c r="AA178" s="304"/>
      <c r="AB178" s="308"/>
      <c r="AC178" s="301"/>
      <c r="AD178" s="301"/>
      <c r="AE178" s="309"/>
      <c r="AF178" s="381"/>
      <c r="AH178" s="43"/>
      <c r="AI178" s="43"/>
      <c r="AJ178" s="43"/>
      <c r="AK178" s="43"/>
      <c r="AL178" s="43"/>
      <c r="AM178" s="43"/>
    </row>
    <row r="179" spans="1:39" x14ac:dyDescent="0.2">
      <c r="A179" s="54" t="s">
        <v>159</v>
      </c>
      <c r="B179" s="3"/>
      <c r="C179" s="13"/>
      <c r="D179" s="15"/>
      <c r="E179" s="753" t="s">
        <v>275</v>
      </c>
      <c r="F179" s="753" t="s">
        <v>275</v>
      </c>
      <c r="G179" s="17"/>
      <c r="H179" s="18"/>
      <c r="I179" s="178"/>
      <c r="J179" s="178"/>
      <c r="K179" s="178"/>
      <c r="L179" s="492"/>
      <c r="M179" s="19"/>
      <c r="N179" s="6"/>
      <c r="O179" s="753" t="s">
        <v>275</v>
      </c>
      <c r="P179" s="14"/>
      <c r="Q179" s="761" t="s">
        <v>275</v>
      </c>
      <c r="R179" s="179"/>
      <c r="S179" s="512"/>
      <c r="T179" s="762" t="s">
        <v>275</v>
      </c>
      <c r="U179" s="16"/>
      <c r="V179" s="179"/>
      <c r="W179" s="178"/>
      <c r="X179" s="178"/>
      <c r="Y179" s="178"/>
      <c r="Z179" s="178"/>
      <c r="AA179" s="178"/>
      <c r="AB179" s="180"/>
      <c r="AC179" s="16"/>
      <c r="AD179" s="16"/>
      <c r="AE179" s="181"/>
      <c r="AF179" s="380"/>
      <c r="AH179" s="43"/>
      <c r="AI179" s="43"/>
      <c r="AJ179" s="43"/>
      <c r="AK179" s="43"/>
      <c r="AL179" s="43"/>
      <c r="AM179" s="43"/>
    </row>
    <row r="180" spans="1:39" ht="13.5" thickBot="1" x14ac:dyDescent="0.25">
      <c r="A180" s="103"/>
      <c r="B180" s="104"/>
      <c r="C180" s="105"/>
      <c r="D180" s="300"/>
      <c r="E180" s="301"/>
      <c r="F180" s="301"/>
      <c r="G180" s="302"/>
      <c r="H180" s="303"/>
      <c r="I180" s="304"/>
      <c r="J180" s="304"/>
      <c r="K180" s="304"/>
      <c r="L180" s="501"/>
      <c r="M180" s="305"/>
      <c r="N180" s="107"/>
      <c r="O180" s="301"/>
      <c r="P180" s="171"/>
      <c r="Q180" s="306"/>
      <c r="R180" s="307"/>
      <c r="S180" s="520"/>
      <c r="T180" s="308"/>
      <c r="U180" s="301"/>
      <c r="V180" s="307"/>
      <c r="W180" s="304"/>
      <c r="X180" s="304"/>
      <c r="Y180" s="304"/>
      <c r="Z180" s="304"/>
      <c r="AA180" s="304"/>
      <c r="AB180" s="308"/>
      <c r="AC180" s="301"/>
      <c r="AD180" s="301"/>
      <c r="AE180" s="309"/>
      <c r="AF180" s="381"/>
      <c r="AH180" s="43"/>
      <c r="AI180" s="43"/>
      <c r="AJ180" s="43"/>
      <c r="AK180" s="43"/>
      <c r="AL180" s="43"/>
      <c r="AM180" s="43"/>
    </row>
    <row r="181" spans="1:39" s="30" customFormat="1" ht="19.5" thickTop="1" thickBot="1" x14ac:dyDescent="0.3">
      <c r="A181" s="55" t="s">
        <v>107</v>
      </c>
      <c r="B181" s="21"/>
      <c r="C181" s="35"/>
      <c r="D181" s="23"/>
      <c r="E181" s="24"/>
      <c r="F181" s="24"/>
      <c r="G181" s="25"/>
      <c r="H181" s="26"/>
      <c r="I181" s="183"/>
      <c r="J181" s="183"/>
      <c r="K181" s="183"/>
      <c r="L181" s="493"/>
      <c r="M181" s="27"/>
      <c r="N181" s="24"/>
      <c r="O181" s="24"/>
      <c r="P181" s="28"/>
      <c r="Q181" s="29"/>
      <c r="R181" s="184"/>
      <c r="S181" s="513"/>
      <c r="T181" s="185"/>
      <c r="U181" s="24"/>
      <c r="V181" s="184"/>
      <c r="W181" s="183"/>
      <c r="X181" s="183"/>
      <c r="Y181" s="183"/>
      <c r="Z181" s="183"/>
      <c r="AA181" s="183"/>
      <c r="AB181" s="185"/>
      <c r="AC181" s="24"/>
      <c r="AD181" s="24"/>
      <c r="AE181" s="186"/>
      <c r="AF181" s="387"/>
      <c r="AH181" s="46"/>
      <c r="AI181" s="47"/>
      <c r="AJ181" s="47"/>
      <c r="AK181" s="47"/>
      <c r="AL181" s="47"/>
      <c r="AM181" s="47"/>
    </row>
    <row r="182" spans="1:39" ht="13.5" thickTop="1" x14ac:dyDescent="0.2">
      <c r="A182" s="187"/>
      <c r="B182" s="310"/>
      <c r="C182" s="311"/>
      <c r="D182" s="190"/>
      <c r="E182" s="191"/>
      <c r="F182" s="191"/>
      <c r="G182" s="192"/>
      <c r="H182" s="193"/>
      <c r="I182" s="194"/>
      <c r="J182" s="194"/>
      <c r="K182" s="194"/>
      <c r="L182" s="494"/>
      <c r="M182" s="195"/>
      <c r="N182" s="69"/>
      <c r="O182" s="191"/>
      <c r="P182" s="74"/>
      <c r="Q182" s="196"/>
      <c r="R182" s="197"/>
      <c r="S182" s="530"/>
      <c r="T182" s="198"/>
      <c r="U182" s="199"/>
      <c r="V182" s="197"/>
      <c r="W182" s="200"/>
      <c r="X182" s="200"/>
      <c r="Y182" s="200"/>
      <c r="Z182" s="200"/>
      <c r="AA182" s="200"/>
      <c r="AB182" s="198"/>
      <c r="AC182" s="199"/>
      <c r="AD182" s="199"/>
      <c r="AE182" s="201"/>
      <c r="AF182" s="393"/>
      <c r="AH182" s="43"/>
      <c r="AI182" s="43"/>
      <c r="AJ182" s="43"/>
      <c r="AK182" s="43"/>
      <c r="AL182" s="43"/>
      <c r="AM182" s="43"/>
    </row>
    <row r="183" spans="1:39" ht="18" x14ac:dyDescent="0.25">
      <c r="A183" s="312" t="s">
        <v>160</v>
      </c>
      <c r="B183" s="313"/>
      <c r="C183" s="314"/>
      <c r="D183" s="119"/>
      <c r="E183" s="120"/>
      <c r="F183" s="120"/>
      <c r="G183" s="121"/>
      <c r="H183" s="122"/>
      <c r="I183" s="123"/>
      <c r="J183" s="123"/>
      <c r="K183" s="123"/>
      <c r="L183" s="488"/>
      <c r="M183" s="124"/>
      <c r="N183" s="84"/>
      <c r="O183" s="120"/>
      <c r="P183" s="89"/>
      <c r="Q183" s="125"/>
      <c r="R183" s="126"/>
      <c r="S183" s="528"/>
      <c r="T183" s="127"/>
      <c r="U183" s="128"/>
      <c r="V183" s="126"/>
      <c r="W183" s="202"/>
      <c r="X183" s="202"/>
      <c r="Y183" s="202"/>
      <c r="Z183" s="202"/>
      <c r="AA183" s="202"/>
      <c r="AB183" s="127"/>
      <c r="AC183" s="128"/>
      <c r="AD183" s="128"/>
      <c r="AE183" s="182"/>
      <c r="AF183" s="394"/>
      <c r="AH183" s="43"/>
      <c r="AI183" s="43"/>
      <c r="AJ183" s="43"/>
      <c r="AK183" s="43"/>
      <c r="AL183" s="43"/>
      <c r="AM183" s="43"/>
    </row>
    <row r="184" spans="1:39" x14ac:dyDescent="0.2">
      <c r="A184" s="203"/>
      <c r="B184" s="313"/>
      <c r="C184" s="314"/>
      <c r="D184" s="119"/>
      <c r="E184" s="120"/>
      <c r="F184" s="120"/>
      <c r="G184" s="121"/>
      <c r="H184" s="122"/>
      <c r="I184" s="123"/>
      <c r="J184" s="123"/>
      <c r="K184" s="123"/>
      <c r="L184" s="488"/>
      <c r="M184" s="124"/>
      <c r="N184" s="84"/>
      <c r="O184" s="120"/>
      <c r="P184" s="89"/>
      <c r="Q184" s="125"/>
      <c r="R184" s="126"/>
      <c r="S184" s="528"/>
      <c r="T184" s="127"/>
      <c r="U184" s="128"/>
      <c r="V184" s="126"/>
      <c r="W184" s="202"/>
      <c r="X184" s="202"/>
      <c r="Y184" s="202"/>
      <c r="Z184" s="202"/>
      <c r="AA184" s="202"/>
      <c r="AB184" s="127"/>
      <c r="AC184" s="128"/>
      <c r="AD184" s="128"/>
      <c r="AE184" s="182"/>
      <c r="AF184" s="394"/>
      <c r="AH184" s="43"/>
      <c r="AI184" s="43"/>
      <c r="AJ184" s="43"/>
      <c r="AK184" s="43"/>
      <c r="AL184" s="43"/>
      <c r="AM184" s="43"/>
    </row>
    <row r="185" spans="1:39" s="36" customFormat="1" x14ac:dyDescent="0.2">
      <c r="A185" s="54" t="s">
        <v>161</v>
      </c>
      <c r="B185" s="3"/>
      <c r="C185" s="13"/>
      <c r="D185" s="15"/>
      <c r="E185" s="753" t="s">
        <v>276</v>
      </c>
      <c r="F185" s="16"/>
      <c r="G185" s="17"/>
      <c r="H185" s="18"/>
      <c r="I185" s="178"/>
      <c r="J185" s="178"/>
      <c r="K185" s="178"/>
      <c r="L185" s="492"/>
      <c r="M185" s="19"/>
      <c r="N185" s="6"/>
      <c r="O185" s="16"/>
      <c r="P185" s="14"/>
      <c r="Q185" s="20"/>
      <c r="R185" s="179"/>
      <c r="S185" s="512"/>
      <c r="T185" s="180"/>
      <c r="U185" s="16"/>
      <c r="V185" s="179"/>
      <c r="W185" s="178"/>
      <c r="X185" s="178"/>
      <c r="Y185" s="178"/>
      <c r="Z185" s="178"/>
      <c r="AA185" s="178"/>
      <c r="AB185" s="180"/>
      <c r="AC185" s="16"/>
      <c r="AD185" s="16"/>
      <c r="AE185" s="181"/>
      <c r="AF185" s="380"/>
      <c r="AH185" s="49"/>
      <c r="AI185" s="49"/>
      <c r="AJ185" s="49"/>
      <c r="AK185" s="49"/>
      <c r="AL185" s="49"/>
      <c r="AM185" s="49"/>
    </row>
    <row r="186" spans="1:39" s="36" customFormat="1" x14ac:dyDescent="0.2">
      <c r="A186" s="103"/>
      <c r="B186" s="104"/>
      <c r="C186" s="170"/>
      <c r="D186" s="300"/>
      <c r="E186" s="301"/>
      <c r="F186" s="301"/>
      <c r="G186" s="302"/>
      <c r="H186" s="303"/>
      <c r="I186" s="304"/>
      <c r="J186" s="304"/>
      <c r="K186" s="304"/>
      <c r="L186" s="501"/>
      <c r="M186" s="305"/>
      <c r="N186" s="107"/>
      <c r="O186" s="301"/>
      <c r="P186" s="171"/>
      <c r="Q186" s="306"/>
      <c r="R186" s="307"/>
      <c r="S186" s="520"/>
      <c r="T186" s="308"/>
      <c r="U186" s="301"/>
      <c r="V186" s="307"/>
      <c r="W186" s="304"/>
      <c r="X186" s="304"/>
      <c r="Y186" s="304"/>
      <c r="Z186" s="304"/>
      <c r="AA186" s="304"/>
      <c r="AB186" s="308"/>
      <c r="AC186" s="301"/>
      <c r="AD186" s="301"/>
      <c r="AE186" s="309"/>
      <c r="AF186" s="381"/>
      <c r="AH186" s="49"/>
      <c r="AI186" s="49"/>
      <c r="AJ186" s="49"/>
      <c r="AK186" s="49"/>
      <c r="AL186" s="49"/>
      <c r="AM186" s="49"/>
    </row>
    <row r="187" spans="1:39" s="36" customFormat="1" x14ac:dyDescent="0.2">
      <c r="A187" s="54" t="s">
        <v>162</v>
      </c>
      <c r="B187" s="3"/>
      <c r="C187" s="13"/>
      <c r="D187" s="15"/>
      <c r="E187" s="753" t="s">
        <v>276</v>
      </c>
      <c r="F187" s="16"/>
      <c r="G187" s="17"/>
      <c r="H187" s="18"/>
      <c r="I187" s="178"/>
      <c r="J187" s="178"/>
      <c r="K187" s="178"/>
      <c r="L187" s="492"/>
      <c r="M187" s="19"/>
      <c r="N187" s="6"/>
      <c r="O187" s="16"/>
      <c r="P187" s="14"/>
      <c r="Q187" s="20"/>
      <c r="R187" s="179"/>
      <c r="S187" s="512"/>
      <c r="T187" s="180"/>
      <c r="U187" s="16"/>
      <c r="V187" s="179"/>
      <c r="W187" s="178"/>
      <c r="X187" s="178"/>
      <c r="Y187" s="178"/>
      <c r="Z187" s="178"/>
      <c r="AA187" s="178"/>
      <c r="AB187" s="180"/>
      <c r="AC187" s="16"/>
      <c r="AD187" s="16"/>
      <c r="AE187" s="181"/>
      <c r="AF187" s="380"/>
      <c r="AH187" s="49"/>
      <c r="AI187" s="49"/>
      <c r="AJ187" s="49"/>
      <c r="AK187" s="49"/>
      <c r="AL187" s="49"/>
      <c r="AM187" s="49"/>
    </row>
    <row r="188" spans="1:39" s="36" customFormat="1" x14ac:dyDescent="0.2">
      <c r="A188" s="103"/>
      <c r="B188" s="104"/>
      <c r="C188" s="170"/>
      <c r="D188" s="300"/>
      <c r="E188" s="301"/>
      <c r="F188" s="301"/>
      <c r="G188" s="302"/>
      <c r="H188" s="303"/>
      <c r="I188" s="304"/>
      <c r="J188" s="304"/>
      <c r="K188" s="304"/>
      <c r="L188" s="501"/>
      <c r="M188" s="305"/>
      <c r="N188" s="107"/>
      <c r="O188" s="301"/>
      <c r="P188" s="171"/>
      <c r="Q188" s="306"/>
      <c r="R188" s="307"/>
      <c r="S188" s="520"/>
      <c r="T188" s="308"/>
      <c r="U188" s="301"/>
      <c r="V188" s="307"/>
      <c r="W188" s="304"/>
      <c r="X188" s="304"/>
      <c r="Y188" s="304"/>
      <c r="Z188" s="304"/>
      <c r="AA188" s="304"/>
      <c r="AB188" s="308"/>
      <c r="AC188" s="301"/>
      <c r="AD188" s="301"/>
      <c r="AE188" s="309"/>
      <c r="AF188" s="381"/>
      <c r="AH188" s="49"/>
      <c r="AI188" s="49"/>
      <c r="AJ188" s="49"/>
      <c r="AK188" s="49"/>
      <c r="AL188" s="49"/>
      <c r="AM188" s="49"/>
    </row>
    <row r="189" spans="1:39" s="36" customFormat="1" x14ac:dyDescent="0.2">
      <c r="A189" s="56" t="s">
        <v>163</v>
      </c>
      <c r="B189" s="3"/>
      <c r="C189" s="13"/>
      <c r="D189" s="754" t="s">
        <v>277</v>
      </c>
      <c r="E189" s="753" t="s">
        <v>277</v>
      </c>
      <c r="F189" s="16"/>
      <c r="G189" s="17"/>
      <c r="H189" s="18"/>
      <c r="I189" s="178"/>
      <c r="J189" s="178"/>
      <c r="K189" s="178"/>
      <c r="L189" s="492"/>
      <c r="M189" s="19"/>
      <c r="N189" s="6"/>
      <c r="O189" s="16"/>
      <c r="P189" s="14"/>
      <c r="Q189" s="20"/>
      <c r="R189" s="179"/>
      <c r="S189" s="512"/>
      <c r="T189" s="180"/>
      <c r="U189" s="16"/>
      <c r="V189" s="179"/>
      <c r="W189" s="178"/>
      <c r="X189" s="178"/>
      <c r="Y189" s="178"/>
      <c r="Z189" s="178"/>
      <c r="AA189" s="178"/>
      <c r="AB189" s="180"/>
      <c r="AC189" s="16"/>
      <c r="AD189" s="16"/>
      <c r="AE189" s="181"/>
      <c r="AF189" s="380"/>
      <c r="AH189" s="49"/>
      <c r="AI189" s="49"/>
      <c r="AJ189" s="49"/>
      <c r="AK189" s="49"/>
      <c r="AL189" s="49"/>
      <c r="AM189" s="49"/>
    </row>
    <row r="190" spans="1:39" s="36" customFormat="1" x14ac:dyDescent="0.2">
      <c r="A190" s="315"/>
      <c r="B190" s="104"/>
      <c r="C190" s="170"/>
      <c r="D190" s="300"/>
      <c r="E190" s="301"/>
      <c r="F190" s="301"/>
      <c r="G190" s="302"/>
      <c r="H190" s="303"/>
      <c r="I190" s="304"/>
      <c r="J190" s="304"/>
      <c r="K190" s="304"/>
      <c r="L190" s="501"/>
      <c r="M190" s="305"/>
      <c r="N190" s="107"/>
      <c r="O190" s="301"/>
      <c r="P190" s="171"/>
      <c r="Q190" s="306"/>
      <c r="R190" s="307"/>
      <c r="S190" s="520"/>
      <c r="T190" s="308"/>
      <c r="U190" s="301"/>
      <c r="V190" s="307"/>
      <c r="W190" s="304"/>
      <c r="X190" s="304"/>
      <c r="Y190" s="304"/>
      <c r="Z190" s="304"/>
      <c r="AA190" s="304"/>
      <c r="AB190" s="308"/>
      <c r="AC190" s="301"/>
      <c r="AD190" s="301"/>
      <c r="AE190" s="309"/>
      <c r="AF190" s="381"/>
      <c r="AH190" s="49"/>
      <c r="AI190" s="49"/>
      <c r="AJ190" s="49"/>
      <c r="AK190" s="49"/>
      <c r="AL190" s="49"/>
      <c r="AM190" s="49"/>
    </row>
    <row r="191" spans="1:39" s="36" customFormat="1" x14ac:dyDescent="0.2">
      <c r="A191" s="54" t="s">
        <v>164</v>
      </c>
      <c r="B191" s="3"/>
      <c r="C191" s="13"/>
      <c r="D191" s="15"/>
      <c r="E191" s="16"/>
      <c r="F191" s="753" t="s">
        <v>278</v>
      </c>
      <c r="G191" s="17"/>
      <c r="H191" s="18"/>
      <c r="I191" s="178"/>
      <c r="J191" s="178"/>
      <c r="K191" s="178"/>
      <c r="L191" s="492"/>
      <c r="M191" s="19"/>
      <c r="N191" s="16"/>
      <c r="O191" s="16"/>
      <c r="P191" s="14"/>
      <c r="Q191" s="20"/>
      <c r="R191" s="179"/>
      <c r="S191" s="512"/>
      <c r="T191" s="180"/>
      <c r="U191" s="16"/>
      <c r="V191" s="179"/>
      <c r="W191" s="178"/>
      <c r="X191" s="178"/>
      <c r="Y191" s="178"/>
      <c r="Z191" s="178"/>
      <c r="AA191" s="178"/>
      <c r="AB191" s="180"/>
      <c r="AC191" s="16"/>
      <c r="AD191" s="16"/>
      <c r="AE191" s="181"/>
      <c r="AF191" s="380"/>
      <c r="AH191" s="49"/>
      <c r="AI191" s="49"/>
      <c r="AJ191" s="49"/>
      <c r="AK191" s="49"/>
      <c r="AL191" s="49"/>
      <c r="AM191" s="49"/>
    </row>
    <row r="192" spans="1:39" s="36" customFormat="1" x14ac:dyDescent="0.2">
      <c r="A192" s="103"/>
      <c r="B192" s="104"/>
      <c r="C192" s="170"/>
      <c r="D192" s="300"/>
      <c r="E192" s="301"/>
      <c r="F192" s="301"/>
      <c r="G192" s="302"/>
      <c r="H192" s="303"/>
      <c r="I192" s="304"/>
      <c r="J192" s="304"/>
      <c r="K192" s="304"/>
      <c r="L192" s="501"/>
      <c r="M192" s="305"/>
      <c r="N192" s="301"/>
      <c r="O192" s="301"/>
      <c r="P192" s="171"/>
      <c r="Q192" s="306"/>
      <c r="R192" s="307"/>
      <c r="S192" s="520"/>
      <c r="T192" s="308"/>
      <c r="U192" s="301"/>
      <c r="V192" s="307"/>
      <c r="W192" s="304"/>
      <c r="X192" s="304"/>
      <c r="Y192" s="304"/>
      <c r="Z192" s="304"/>
      <c r="AA192" s="304"/>
      <c r="AB192" s="308"/>
      <c r="AC192" s="301"/>
      <c r="AD192" s="301"/>
      <c r="AE192" s="309"/>
      <c r="AF192" s="381"/>
      <c r="AH192" s="49"/>
      <c r="AI192" s="49"/>
      <c r="AJ192" s="49"/>
      <c r="AK192" s="49"/>
      <c r="AL192" s="49"/>
      <c r="AM192" s="49"/>
    </row>
    <row r="193" spans="1:42" s="36" customFormat="1" x14ac:dyDescent="0.2">
      <c r="A193" s="54" t="s">
        <v>165</v>
      </c>
      <c r="B193" s="3"/>
      <c r="C193" s="13"/>
      <c r="D193" s="754"/>
      <c r="E193" s="16"/>
      <c r="F193" s="753"/>
      <c r="G193" s="17"/>
      <c r="H193" s="18"/>
      <c r="I193" s="178"/>
      <c r="J193" s="178"/>
      <c r="K193" s="178"/>
      <c r="L193" s="492"/>
      <c r="M193" s="19"/>
      <c r="N193" s="6"/>
      <c r="O193" s="16"/>
      <c r="P193" s="14"/>
      <c r="Q193" s="20"/>
      <c r="R193" s="179"/>
      <c r="S193" s="512"/>
      <c r="T193" s="180"/>
      <c r="U193" s="16"/>
      <c r="V193" s="179"/>
      <c r="W193" s="178"/>
      <c r="X193" s="178"/>
      <c r="Y193" s="178"/>
      <c r="Z193" s="178"/>
      <c r="AA193" s="178"/>
      <c r="AB193" s="180"/>
      <c r="AC193" s="16"/>
      <c r="AD193" s="16"/>
      <c r="AE193" s="181"/>
      <c r="AF193" s="380"/>
      <c r="AH193" s="49"/>
      <c r="AI193" s="49"/>
      <c r="AJ193" s="49"/>
      <c r="AK193" s="49"/>
      <c r="AL193" s="49"/>
      <c r="AM193" s="49"/>
    </row>
    <row r="194" spans="1:42" s="32" customFormat="1" ht="11.25" x14ac:dyDescent="0.2">
      <c r="A194" s="316" t="s">
        <v>166</v>
      </c>
      <c r="B194" s="317"/>
      <c r="C194" s="318"/>
      <c r="D194" s="755" t="s">
        <v>279</v>
      </c>
      <c r="E194" s="320"/>
      <c r="F194" s="755" t="s">
        <v>279</v>
      </c>
      <c r="G194" s="321"/>
      <c r="H194" s="322"/>
      <c r="I194" s="322"/>
      <c r="J194" s="322"/>
      <c r="K194" s="322"/>
      <c r="L194" s="502"/>
      <c r="M194" s="323"/>
      <c r="N194" s="324"/>
      <c r="O194" s="756" t="s">
        <v>279</v>
      </c>
      <c r="P194" s="325"/>
      <c r="Q194" s="326"/>
      <c r="R194" s="758" t="s">
        <v>224</v>
      </c>
      <c r="S194" s="521"/>
      <c r="T194" s="323"/>
      <c r="U194" s="320"/>
      <c r="V194" s="321"/>
      <c r="W194" s="322"/>
      <c r="X194" s="322"/>
      <c r="Y194" s="322"/>
      <c r="Z194" s="322"/>
      <c r="AA194" s="322"/>
      <c r="AB194" s="323"/>
      <c r="AC194" s="320"/>
      <c r="AD194" s="320"/>
      <c r="AE194" s="327"/>
      <c r="AF194" s="395"/>
    </row>
    <row r="195" spans="1:42" s="32" customFormat="1" ht="11.25" x14ac:dyDescent="0.2">
      <c r="A195" s="316" t="s">
        <v>167</v>
      </c>
      <c r="B195" s="317"/>
      <c r="C195" s="318"/>
      <c r="D195" s="755" t="s">
        <v>280</v>
      </c>
      <c r="E195" s="320"/>
      <c r="F195" s="756" t="s">
        <v>280</v>
      </c>
      <c r="G195" s="321"/>
      <c r="H195" s="322"/>
      <c r="I195" s="322"/>
      <c r="J195" s="322"/>
      <c r="K195" s="322"/>
      <c r="L195" s="502"/>
      <c r="M195" s="323"/>
      <c r="N195" s="324"/>
      <c r="O195" s="320"/>
      <c r="P195" s="325"/>
      <c r="Q195" s="326"/>
      <c r="R195" s="321"/>
      <c r="S195" s="521"/>
      <c r="T195" s="323"/>
      <c r="U195" s="320"/>
      <c r="V195" s="321"/>
      <c r="W195" s="322"/>
      <c r="X195" s="322"/>
      <c r="Y195" s="322"/>
      <c r="Z195" s="322"/>
      <c r="AA195" s="322"/>
      <c r="AB195" s="323"/>
      <c r="AC195" s="320"/>
      <c r="AD195" s="320"/>
      <c r="AE195" s="327"/>
      <c r="AF195" s="395"/>
      <c r="AH195" s="48"/>
      <c r="AI195" s="48"/>
      <c r="AJ195" s="48"/>
      <c r="AK195" s="48"/>
      <c r="AL195" s="48"/>
      <c r="AM195" s="48"/>
    </row>
    <row r="196" spans="1:42" s="32" customFormat="1" ht="11.25" x14ac:dyDescent="0.2">
      <c r="A196" s="316" t="s">
        <v>168</v>
      </c>
      <c r="B196" s="317"/>
      <c r="C196" s="318"/>
      <c r="D196" s="755" t="s">
        <v>281</v>
      </c>
      <c r="E196" s="320"/>
      <c r="F196" s="756" t="s">
        <v>281</v>
      </c>
      <c r="G196" s="321"/>
      <c r="H196" s="322"/>
      <c r="I196" s="322"/>
      <c r="J196" s="322"/>
      <c r="K196" s="322"/>
      <c r="L196" s="502"/>
      <c r="M196" s="323"/>
      <c r="N196" s="324"/>
      <c r="O196" s="320"/>
      <c r="P196" s="325"/>
      <c r="Q196" s="326"/>
      <c r="R196" s="321"/>
      <c r="S196" s="521"/>
      <c r="T196" s="323"/>
      <c r="U196" s="320"/>
      <c r="V196" s="321"/>
      <c r="W196" s="322"/>
      <c r="X196" s="322"/>
      <c r="Y196" s="322"/>
      <c r="Z196" s="322"/>
      <c r="AA196" s="322"/>
      <c r="AB196" s="323"/>
      <c r="AC196" s="320"/>
      <c r="AD196" s="320"/>
      <c r="AE196" s="327"/>
      <c r="AF196" s="395"/>
      <c r="AH196" s="48"/>
      <c r="AI196" s="48"/>
      <c r="AJ196" s="48"/>
      <c r="AK196" s="48"/>
      <c r="AL196" s="48"/>
      <c r="AM196" s="48"/>
    </row>
    <row r="197" spans="1:42" s="32" customFormat="1" ht="11.25" x14ac:dyDescent="0.2">
      <c r="A197" s="316" t="s">
        <v>169</v>
      </c>
      <c r="B197" s="317"/>
      <c r="C197" s="318"/>
      <c r="D197" s="755" t="s">
        <v>282</v>
      </c>
      <c r="E197" s="320"/>
      <c r="F197" s="756" t="s">
        <v>282</v>
      </c>
      <c r="G197" s="321"/>
      <c r="H197" s="322"/>
      <c r="I197" s="322"/>
      <c r="J197" s="322"/>
      <c r="K197" s="322"/>
      <c r="L197" s="502"/>
      <c r="M197" s="323"/>
      <c r="N197" s="324"/>
      <c r="O197" s="756" t="s">
        <v>282</v>
      </c>
      <c r="P197" s="325"/>
      <c r="Q197" s="326"/>
      <c r="R197" s="321"/>
      <c r="S197" s="521"/>
      <c r="T197" s="323"/>
      <c r="U197" s="320"/>
      <c r="V197" s="321"/>
      <c r="W197" s="322"/>
      <c r="X197" s="322"/>
      <c r="Y197" s="322"/>
      <c r="Z197" s="322"/>
      <c r="AA197" s="322"/>
      <c r="AB197" s="323"/>
      <c r="AC197" s="320"/>
      <c r="AD197" s="320"/>
      <c r="AE197" s="327"/>
      <c r="AF197" s="395"/>
      <c r="AH197" s="48"/>
      <c r="AI197" s="48"/>
      <c r="AJ197" s="48"/>
      <c r="AK197" s="48"/>
      <c r="AL197" s="48"/>
      <c r="AM197" s="48"/>
    </row>
    <row r="198" spans="1:42" s="36" customFormat="1" x14ac:dyDescent="0.2">
      <c r="A198" s="328"/>
      <c r="B198" s="329"/>
      <c r="C198" s="330"/>
      <c r="D198" s="331"/>
      <c r="E198" s="332"/>
      <c r="F198" s="332"/>
      <c r="G198" s="333"/>
      <c r="H198" s="334"/>
      <c r="I198" s="335"/>
      <c r="J198" s="335"/>
      <c r="K198" s="335"/>
      <c r="L198" s="503"/>
      <c r="M198" s="336"/>
      <c r="N198" s="337"/>
      <c r="O198" s="332"/>
      <c r="P198" s="338"/>
      <c r="Q198" s="339"/>
      <c r="R198" s="340"/>
      <c r="S198" s="522"/>
      <c r="T198" s="341"/>
      <c r="U198" s="332"/>
      <c r="V198" s="340"/>
      <c r="W198" s="335"/>
      <c r="X198" s="335"/>
      <c r="Y198" s="335"/>
      <c r="Z198" s="335"/>
      <c r="AA198" s="335"/>
      <c r="AB198" s="341"/>
      <c r="AC198" s="332"/>
      <c r="AD198" s="332"/>
      <c r="AE198" s="342"/>
      <c r="AF198" s="396"/>
      <c r="AH198" s="49"/>
      <c r="AI198" s="49"/>
      <c r="AJ198" s="49"/>
      <c r="AK198" s="49"/>
      <c r="AL198" s="49"/>
      <c r="AM198" s="49"/>
    </row>
    <row r="199" spans="1:42" s="36" customFormat="1" x14ac:dyDescent="0.2">
      <c r="A199" s="54" t="s">
        <v>170</v>
      </c>
      <c r="B199" s="3"/>
      <c r="C199" s="13"/>
      <c r="D199" s="15"/>
      <c r="E199" s="16"/>
      <c r="F199" s="16"/>
      <c r="G199" s="17"/>
      <c r="H199" s="18"/>
      <c r="I199" s="178"/>
      <c r="J199" s="178"/>
      <c r="K199" s="178"/>
      <c r="L199" s="492"/>
      <c r="M199" s="19"/>
      <c r="N199" s="6"/>
      <c r="O199" s="16"/>
      <c r="P199" s="50"/>
      <c r="Q199" s="20"/>
      <c r="R199" s="179"/>
      <c r="S199" s="512"/>
      <c r="T199" s="180"/>
      <c r="U199" s="16"/>
      <c r="V199" s="179"/>
      <c r="W199" s="178"/>
      <c r="X199" s="178"/>
      <c r="Y199" s="178"/>
      <c r="Z199" s="178"/>
      <c r="AA199" s="178"/>
      <c r="AB199" s="180"/>
      <c r="AC199" s="16"/>
      <c r="AD199" s="16"/>
      <c r="AE199" s="181"/>
      <c r="AF199" s="397"/>
      <c r="AH199" s="49"/>
      <c r="AI199" s="49"/>
      <c r="AJ199" s="49"/>
      <c r="AK199" s="49"/>
      <c r="AL199" s="49"/>
      <c r="AM199" s="49"/>
    </row>
    <row r="200" spans="1:42" s="32" customFormat="1" ht="11.25" x14ac:dyDescent="0.2">
      <c r="A200" s="343" t="s">
        <v>166</v>
      </c>
      <c r="B200" s="344"/>
      <c r="C200" s="345"/>
      <c r="D200" s="757" t="s">
        <v>279</v>
      </c>
      <c r="E200" s="266"/>
      <c r="F200" s="266"/>
      <c r="G200" s="143"/>
      <c r="H200" s="138"/>
      <c r="I200" s="138"/>
      <c r="J200" s="138"/>
      <c r="K200" s="138"/>
      <c r="L200" s="489"/>
      <c r="M200" s="144"/>
      <c r="N200" s="324"/>
      <c r="O200" s="760" t="s">
        <v>279</v>
      </c>
      <c r="P200" s="347"/>
      <c r="Q200" s="268"/>
      <c r="R200" s="759" t="s">
        <v>224</v>
      </c>
      <c r="S200" s="509"/>
      <c r="T200" s="144"/>
      <c r="U200" s="266"/>
      <c r="V200" s="143"/>
      <c r="W200" s="138"/>
      <c r="X200" s="138"/>
      <c r="Y200" s="138"/>
      <c r="Z200" s="138"/>
      <c r="AA200" s="138"/>
      <c r="AB200" s="144"/>
      <c r="AC200" s="266"/>
      <c r="AD200" s="266"/>
      <c r="AE200" s="172"/>
      <c r="AF200" s="398"/>
      <c r="AH200" s="48"/>
      <c r="AI200" s="48"/>
      <c r="AJ200" s="48"/>
      <c r="AK200" s="48"/>
      <c r="AL200" s="48"/>
      <c r="AM200" s="48"/>
    </row>
    <row r="201" spans="1:42" s="32" customFormat="1" ht="11.25" x14ac:dyDescent="0.2">
      <c r="A201" s="343" t="s">
        <v>167</v>
      </c>
      <c r="B201" s="344"/>
      <c r="C201" s="345"/>
      <c r="D201" s="757" t="s">
        <v>280</v>
      </c>
      <c r="E201" s="266"/>
      <c r="F201" s="266"/>
      <c r="G201" s="143"/>
      <c r="H201" s="138"/>
      <c r="I201" s="138"/>
      <c r="J201" s="138"/>
      <c r="K201" s="138"/>
      <c r="L201" s="489"/>
      <c r="M201" s="144"/>
      <c r="N201" s="324"/>
      <c r="O201" s="760" t="s">
        <v>280</v>
      </c>
      <c r="P201" s="347"/>
      <c r="Q201" s="268"/>
      <c r="R201" s="143"/>
      <c r="S201" s="509"/>
      <c r="T201" s="144"/>
      <c r="U201" s="266"/>
      <c r="V201" s="143"/>
      <c r="W201" s="138"/>
      <c r="X201" s="138"/>
      <c r="Y201" s="138"/>
      <c r="Z201" s="138"/>
      <c r="AA201" s="138"/>
      <c r="AB201" s="144"/>
      <c r="AC201" s="266"/>
      <c r="AD201" s="266"/>
      <c r="AE201" s="172"/>
      <c r="AF201" s="398"/>
      <c r="AH201" s="48"/>
      <c r="AI201" s="48"/>
      <c r="AJ201" s="48"/>
      <c r="AK201" s="48"/>
      <c r="AL201" s="48"/>
      <c r="AM201" s="48"/>
    </row>
    <row r="202" spans="1:42" s="32" customFormat="1" ht="11.25" x14ac:dyDescent="0.2">
      <c r="A202" s="343" t="s">
        <v>168</v>
      </c>
      <c r="B202" s="344"/>
      <c r="C202" s="345"/>
      <c r="D202" s="757" t="s">
        <v>281</v>
      </c>
      <c r="E202" s="266"/>
      <c r="F202" s="266"/>
      <c r="G202" s="143"/>
      <c r="H202" s="138"/>
      <c r="I202" s="138"/>
      <c r="J202" s="138"/>
      <c r="K202" s="138"/>
      <c r="L202" s="489"/>
      <c r="M202" s="144"/>
      <c r="N202" s="324"/>
      <c r="O202" s="266"/>
      <c r="P202" s="347"/>
      <c r="Q202" s="268"/>
      <c r="R202" s="143"/>
      <c r="S202" s="509"/>
      <c r="T202" s="144"/>
      <c r="U202" s="266"/>
      <c r="V202" s="143"/>
      <c r="W202" s="138"/>
      <c r="X202" s="138"/>
      <c r="Y202" s="138"/>
      <c r="Z202" s="138"/>
      <c r="AA202" s="138"/>
      <c r="AB202" s="144"/>
      <c r="AC202" s="266"/>
      <c r="AD202" s="266"/>
      <c r="AE202" s="172"/>
      <c r="AF202" s="398"/>
      <c r="AH202" s="48"/>
      <c r="AI202" s="48"/>
      <c r="AJ202" s="48"/>
      <c r="AK202" s="48"/>
      <c r="AL202" s="48"/>
      <c r="AM202" s="48"/>
    </row>
    <row r="203" spans="1:42" s="32" customFormat="1" ht="11.25" x14ac:dyDescent="0.2">
      <c r="A203" s="343" t="s">
        <v>169</v>
      </c>
      <c r="B203" s="344"/>
      <c r="C203" s="345"/>
      <c r="D203" s="757" t="s">
        <v>282</v>
      </c>
      <c r="E203" s="266"/>
      <c r="F203" s="266"/>
      <c r="G203" s="143"/>
      <c r="H203" s="138"/>
      <c r="I203" s="138"/>
      <c r="J203" s="138"/>
      <c r="K203" s="138"/>
      <c r="L203" s="489"/>
      <c r="M203" s="144"/>
      <c r="N203" s="266"/>
      <c r="O203" s="760" t="s">
        <v>282</v>
      </c>
      <c r="P203" s="347"/>
      <c r="Q203" s="268"/>
      <c r="R203" s="143"/>
      <c r="S203" s="509"/>
      <c r="T203" s="144"/>
      <c r="U203" s="266"/>
      <c r="V203" s="143"/>
      <c r="W203" s="138"/>
      <c r="X203" s="138"/>
      <c r="Y203" s="138"/>
      <c r="Z203" s="138"/>
      <c r="AA203" s="138"/>
      <c r="AB203" s="144"/>
      <c r="AC203" s="266"/>
      <c r="AD203" s="266"/>
      <c r="AE203" s="172"/>
      <c r="AF203" s="398"/>
      <c r="AH203" s="48"/>
      <c r="AI203" s="48"/>
      <c r="AJ203" s="48"/>
      <c r="AK203" s="48"/>
      <c r="AL203" s="48"/>
      <c r="AM203" s="48"/>
    </row>
    <row r="204" spans="1:42" s="36" customFormat="1" ht="13.5" thickBot="1" x14ac:dyDescent="0.25">
      <c r="A204" s="348"/>
      <c r="B204" s="349"/>
      <c r="C204" s="350"/>
      <c r="D204" s="351"/>
      <c r="E204" s="352"/>
      <c r="F204" s="352"/>
      <c r="G204" s="353"/>
      <c r="H204" s="354"/>
      <c r="I204" s="355"/>
      <c r="J204" s="355"/>
      <c r="K204" s="355"/>
      <c r="L204" s="504"/>
      <c r="M204" s="356"/>
      <c r="N204" s="357"/>
      <c r="O204" s="352"/>
      <c r="P204" s="358"/>
      <c r="Q204" s="359"/>
      <c r="R204" s="360"/>
      <c r="S204" s="523"/>
      <c r="T204" s="361"/>
      <c r="U204" s="352"/>
      <c r="V204" s="360"/>
      <c r="W204" s="355"/>
      <c r="X204" s="355"/>
      <c r="Y204" s="355"/>
      <c r="Z204" s="355"/>
      <c r="AA204" s="355"/>
      <c r="AB204" s="361"/>
      <c r="AC204" s="352"/>
      <c r="AD204" s="352"/>
      <c r="AE204" s="362"/>
      <c r="AF204" s="399"/>
      <c r="AH204" s="49"/>
      <c r="AI204" s="49"/>
      <c r="AJ204" s="49"/>
      <c r="AK204" s="49"/>
      <c r="AL204" s="49"/>
      <c r="AM204" s="49"/>
    </row>
    <row r="205" spans="1:42" s="1" customFormat="1" ht="19.5" thickTop="1" thickBot="1" x14ac:dyDescent="0.3">
      <c r="A205" s="57" t="s">
        <v>171</v>
      </c>
      <c r="B205" s="37"/>
      <c r="C205" s="38"/>
      <c r="D205" s="39"/>
      <c r="E205" s="40"/>
      <c r="F205" s="40"/>
      <c r="G205" s="51"/>
      <c r="H205" s="52"/>
      <c r="I205" s="363"/>
      <c r="J205" s="363"/>
      <c r="K205" s="363"/>
      <c r="L205" s="505"/>
      <c r="M205" s="53"/>
      <c r="N205" s="40"/>
      <c r="O205" s="40"/>
      <c r="P205" s="41"/>
      <c r="Q205" s="42"/>
      <c r="R205" s="364"/>
      <c r="S205" s="524"/>
      <c r="T205" s="365"/>
      <c r="U205" s="40"/>
      <c r="V205" s="364"/>
      <c r="W205" s="363"/>
      <c r="X205" s="363"/>
      <c r="Y205" s="363"/>
      <c r="Z205" s="363"/>
      <c r="AA205" s="363"/>
      <c r="AB205" s="365"/>
      <c r="AC205" s="40"/>
      <c r="AD205" s="40"/>
      <c r="AE205" s="366"/>
      <c r="AF205" s="400"/>
      <c r="AG205" s="30"/>
      <c r="AH205" s="46"/>
      <c r="AI205" s="47"/>
      <c r="AJ205" s="47"/>
      <c r="AK205" s="47"/>
      <c r="AL205" s="47"/>
      <c r="AM205" s="47"/>
      <c r="AN205" s="30"/>
      <c r="AO205" s="30"/>
      <c r="AP205" s="30"/>
    </row>
    <row r="206" spans="1:42" ht="13.5" thickTop="1" x14ac:dyDescent="0.2">
      <c r="A206" s="367"/>
      <c r="B206" s="368"/>
      <c r="C206" s="368"/>
      <c r="D206" s="368"/>
      <c r="E206" s="368"/>
      <c r="F206" s="368"/>
      <c r="G206" s="368"/>
      <c r="H206" s="368"/>
      <c r="I206" s="368"/>
      <c r="J206" s="368"/>
      <c r="K206" s="368"/>
      <c r="L206" s="368"/>
      <c r="M206" s="368"/>
      <c r="N206" s="368"/>
      <c r="O206" s="368"/>
      <c r="P206" s="368"/>
      <c r="Q206" s="368"/>
      <c r="R206" s="368"/>
      <c r="S206" s="368"/>
      <c r="T206" s="368"/>
      <c r="U206" s="368"/>
      <c r="V206" s="368"/>
      <c r="W206" s="368"/>
      <c r="X206" s="368"/>
      <c r="Y206" s="368"/>
      <c r="Z206" s="368"/>
      <c r="AA206" s="368"/>
      <c r="AB206" s="368"/>
      <c r="AC206" s="368"/>
      <c r="AD206" s="368"/>
      <c r="AE206" s="368"/>
      <c r="AF206" s="369"/>
      <c r="AH206" s="43"/>
      <c r="AI206" s="43"/>
      <c r="AJ206" s="43"/>
      <c r="AK206" s="43"/>
      <c r="AL206" s="43"/>
      <c r="AM206" s="43"/>
    </row>
    <row r="207" spans="1:42" s="534" customFormat="1" ht="13.5" thickBot="1" x14ac:dyDescent="0.25">
      <c r="A207" s="370"/>
      <c r="B207" s="532"/>
      <c r="C207" s="532"/>
      <c r="D207" s="532"/>
      <c r="E207" s="532"/>
      <c r="F207" s="532"/>
      <c r="G207" s="532"/>
      <c r="H207" s="532"/>
      <c r="I207" s="532"/>
      <c r="J207" s="532"/>
      <c r="K207" s="532"/>
      <c r="L207" s="532"/>
      <c r="M207" s="532"/>
      <c r="N207" s="532"/>
      <c r="O207" s="532"/>
      <c r="P207" s="532"/>
      <c r="Q207" s="532"/>
      <c r="R207" s="532"/>
      <c r="S207" s="532"/>
      <c r="T207" s="532"/>
      <c r="U207" s="532"/>
      <c r="V207" s="532"/>
      <c r="W207" s="532"/>
      <c r="X207" s="532"/>
      <c r="Y207" s="532"/>
      <c r="Z207" s="532"/>
      <c r="AA207" s="532"/>
      <c r="AB207" s="532"/>
      <c r="AC207" s="532"/>
      <c r="AD207" s="532"/>
      <c r="AE207" s="532"/>
      <c r="AF207" s="533"/>
    </row>
  </sheetData>
  <mergeCells count="18">
    <mergeCell ref="A134:A139"/>
    <mergeCell ref="P3:P4"/>
    <mergeCell ref="Q3:Q4"/>
    <mergeCell ref="R3:U3"/>
    <mergeCell ref="V3:AC3"/>
    <mergeCell ref="A2:A4"/>
    <mergeCell ref="B2:C4"/>
    <mergeCell ref="D2:P2"/>
    <mergeCell ref="Q2:AE2"/>
    <mergeCell ref="A114:A125"/>
    <mergeCell ref="AF2:AF4"/>
    <mergeCell ref="D3:D4"/>
    <mergeCell ref="E3:E4"/>
    <mergeCell ref="F3:F4"/>
    <mergeCell ref="G3:N3"/>
    <mergeCell ref="O3:O4"/>
    <mergeCell ref="AD3:AD4"/>
    <mergeCell ref="AE3:AE4"/>
  </mergeCells>
  <printOptions horizontalCentered="1"/>
  <pageMargins left="0" right="0" top="0.59055118110236227" bottom="0.59055118110236227" header="0.31496062992125984" footer="0.51181102362204722"/>
  <pageSetup paperSize="9" scale="27" fitToHeight="0" orientation="landscape" r:id="rId1"/>
  <headerFooter alignWithMargins="0">
    <oddHeader>&amp;L&amp;20Annex D: Framework of the GNI Process Table - Layer 1</oddHeader>
    <oddFooter>&amp;C&amp;P</oddFooter>
  </headerFooter>
  <rowBreaks count="1" manualBreakCount="1">
    <brk id="108" max="25" man="1"/>
  </rowBreaks>
  <ignoredErrors>
    <ignoredError sqref="D19:F21 D23:E23 D27:F29 D39:F41 G59:G61 F63:F65 G63:G65 J128 J59:J65 O19:O21 O27:O29 O39:O41 F95:F97 T19:T21 T27:T29 T39:T41 T95:T97 AD102:AD103 D101:E103 Q151 D150:F151 T150:T151 AB151 T155:AB155 D155:F155 U154:AB154 E154 F154:T154 F194:F197 D194:D203 O194:O203 AD162:AD166 AA162:AB166" twoDigitTextYear="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B7A79-1361-4AA2-B406-BAF803DB70B7}">
  <dimension ref="A1:AA334"/>
  <sheetViews>
    <sheetView topLeftCell="C1" zoomScale="60" zoomScaleNormal="80" workbookViewId="0">
      <selection activeCell="N12" sqref="N12"/>
    </sheetView>
  </sheetViews>
  <sheetFormatPr defaultRowHeight="12.75" x14ac:dyDescent="0.2"/>
  <sheetData>
    <row r="1" spans="1:27" x14ac:dyDescent="0.2">
      <c r="A1" t="s">
        <v>283</v>
      </c>
      <c r="B1" t="s">
        <v>284</v>
      </c>
      <c r="C1" t="s">
        <v>285</v>
      </c>
      <c r="D1" t="s">
        <v>286</v>
      </c>
      <c r="E1" t="s">
        <v>16</v>
      </c>
      <c r="F1" t="s">
        <v>17</v>
      </c>
      <c r="G1" t="s">
        <v>287</v>
      </c>
      <c r="H1" t="s">
        <v>28</v>
      </c>
      <c r="I1" t="s">
        <v>288</v>
      </c>
      <c r="J1" t="s">
        <v>30</v>
      </c>
      <c r="K1" t="s">
        <v>131</v>
      </c>
      <c r="L1" t="s">
        <v>289</v>
      </c>
      <c r="M1" t="s">
        <v>33</v>
      </c>
      <c r="N1" t="s">
        <v>34</v>
      </c>
      <c r="O1" t="s">
        <v>20</v>
      </c>
      <c r="P1" t="s">
        <v>22</v>
      </c>
      <c r="Q1" t="s">
        <v>36</v>
      </c>
      <c r="R1" t="s">
        <v>37</v>
      </c>
      <c r="S1" t="s">
        <v>38</v>
      </c>
      <c r="T1" t="s">
        <v>40</v>
      </c>
      <c r="U1" t="s">
        <v>41</v>
      </c>
      <c r="V1" t="s">
        <v>42</v>
      </c>
      <c r="W1" t="s">
        <v>43</v>
      </c>
      <c r="X1" t="s">
        <v>44</v>
      </c>
      <c r="Y1" t="s">
        <v>45</v>
      </c>
      <c r="Z1" t="s">
        <v>46</v>
      </c>
      <c r="AA1" t="s">
        <v>25</v>
      </c>
    </row>
    <row r="2" spans="1:27" x14ac:dyDescent="0.2">
      <c r="A2" t="s">
        <v>54</v>
      </c>
      <c r="B2" t="s">
        <v>290</v>
      </c>
      <c r="C2" t="s">
        <v>291</v>
      </c>
      <c r="D2" t="s">
        <v>292</v>
      </c>
      <c r="E2">
        <v>0</v>
      </c>
      <c r="F2">
        <v>0</v>
      </c>
      <c r="G2">
        <v>82</v>
      </c>
      <c r="H2">
        <v>0</v>
      </c>
      <c r="I2">
        <v>0</v>
      </c>
      <c r="J2">
        <v>0</v>
      </c>
      <c r="K2">
        <v>0</v>
      </c>
      <c r="L2">
        <v>0</v>
      </c>
      <c r="M2">
        <v>0</v>
      </c>
      <c r="N2">
        <v>0</v>
      </c>
      <c r="O2">
        <v>12038</v>
      </c>
      <c r="P2">
        <v>173</v>
      </c>
      <c r="Q2">
        <v>0</v>
      </c>
      <c r="R2">
        <v>0</v>
      </c>
      <c r="S2">
        <v>0</v>
      </c>
      <c r="T2">
        <v>0</v>
      </c>
      <c r="U2">
        <v>0</v>
      </c>
      <c r="V2">
        <v>0</v>
      </c>
      <c r="W2">
        <v>0</v>
      </c>
      <c r="X2">
        <v>0</v>
      </c>
      <c r="Y2">
        <v>26</v>
      </c>
      <c r="Z2">
        <v>0</v>
      </c>
      <c r="AA2">
        <v>0</v>
      </c>
    </row>
    <row r="3" spans="1:27" x14ac:dyDescent="0.2">
      <c r="A3" t="s">
        <v>54</v>
      </c>
      <c r="B3" t="s">
        <v>290</v>
      </c>
      <c r="C3" t="s">
        <v>291</v>
      </c>
      <c r="D3" t="s">
        <v>293</v>
      </c>
      <c r="E3">
        <v>0</v>
      </c>
      <c r="F3">
        <v>-30</v>
      </c>
      <c r="G3">
        <v>31</v>
      </c>
      <c r="H3">
        <v>0</v>
      </c>
      <c r="I3">
        <v>0</v>
      </c>
      <c r="J3">
        <v>0</v>
      </c>
      <c r="K3">
        <v>0</v>
      </c>
      <c r="L3">
        <v>0</v>
      </c>
      <c r="M3">
        <v>0</v>
      </c>
      <c r="N3">
        <v>0</v>
      </c>
      <c r="O3">
        <v>5741</v>
      </c>
      <c r="P3">
        <v>499</v>
      </c>
      <c r="Q3">
        <v>119</v>
      </c>
      <c r="R3">
        <v>0</v>
      </c>
      <c r="S3">
        <v>-6</v>
      </c>
      <c r="T3">
        <v>0</v>
      </c>
      <c r="U3">
        <v>0</v>
      </c>
      <c r="V3">
        <v>0</v>
      </c>
      <c r="W3">
        <v>0</v>
      </c>
      <c r="X3">
        <v>0</v>
      </c>
      <c r="Y3">
        <v>0</v>
      </c>
      <c r="Z3">
        <v>0</v>
      </c>
      <c r="AA3">
        <v>0</v>
      </c>
    </row>
    <row r="4" spans="1:27" x14ac:dyDescent="0.2">
      <c r="A4" t="s">
        <v>54</v>
      </c>
      <c r="B4" t="s">
        <v>290</v>
      </c>
      <c r="C4" t="s">
        <v>291</v>
      </c>
      <c r="D4" t="s">
        <v>294</v>
      </c>
      <c r="E4">
        <v>0</v>
      </c>
      <c r="F4">
        <v>30</v>
      </c>
      <c r="G4">
        <v>51</v>
      </c>
      <c r="H4">
        <v>0</v>
      </c>
      <c r="I4">
        <v>0</v>
      </c>
      <c r="J4">
        <v>0</v>
      </c>
      <c r="K4">
        <v>0</v>
      </c>
      <c r="L4">
        <v>0</v>
      </c>
      <c r="M4">
        <v>0</v>
      </c>
      <c r="N4">
        <v>0</v>
      </c>
      <c r="O4">
        <v>6297</v>
      </c>
      <c r="P4">
        <v>-326</v>
      </c>
      <c r="Q4">
        <v>-119</v>
      </c>
      <c r="R4">
        <v>0</v>
      </c>
      <c r="S4">
        <v>6</v>
      </c>
      <c r="T4">
        <v>0</v>
      </c>
      <c r="U4">
        <v>0</v>
      </c>
      <c r="V4">
        <v>0</v>
      </c>
      <c r="W4">
        <v>0</v>
      </c>
      <c r="X4">
        <v>0</v>
      </c>
      <c r="Y4">
        <v>26</v>
      </c>
      <c r="Z4">
        <v>0</v>
      </c>
      <c r="AA4">
        <v>0</v>
      </c>
    </row>
    <row r="5" spans="1:27" x14ac:dyDescent="0.2">
      <c r="E5" t="s">
        <v>295</v>
      </c>
      <c r="F5" t="s">
        <v>295</v>
      </c>
      <c r="G5" t="s">
        <v>295</v>
      </c>
      <c r="H5" t="s">
        <v>295</v>
      </c>
      <c r="I5" t="s">
        <v>295</v>
      </c>
      <c r="J5" t="s">
        <v>295</v>
      </c>
      <c r="K5" t="s">
        <v>295</v>
      </c>
      <c r="L5" t="s">
        <v>295</v>
      </c>
      <c r="M5" t="s">
        <v>295</v>
      </c>
      <c r="N5" t="s">
        <v>295</v>
      </c>
      <c r="O5" t="s">
        <v>295</v>
      </c>
      <c r="P5" t="s">
        <v>295</v>
      </c>
      <c r="Q5" t="s">
        <v>295</v>
      </c>
      <c r="R5" t="s">
        <v>295</v>
      </c>
      <c r="S5" t="s">
        <v>295</v>
      </c>
      <c r="T5" t="s">
        <v>295</v>
      </c>
      <c r="U5" t="s">
        <v>295</v>
      </c>
      <c r="V5" t="s">
        <v>295</v>
      </c>
      <c r="W5" t="s">
        <v>295</v>
      </c>
      <c r="X5" t="s">
        <v>295</v>
      </c>
      <c r="Y5" t="s">
        <v>295</v>
      </c>
      <c r="Z5" t="s">
        <v>295</v>
      </c>
      <c r="AA5" t="s">
        <v>295</v>
      </c>
    </row>
    <row r="6" spans="1:27" x14ac:dyDescent="0.2">
      <c r="A6" t="s">
        <v>59</v>
      </c>
      <c r="B6" t="s">
        <v>290</v>
      </c>
      <c r="C6" t="s">
        <v>291</v>
      </c>
      <c r="D6" t="s">
        <v>292</v>
      </c>
      <c r="E6">
        <v>0</v>
      </c>
      <c r="F6">
        <v>0</v>
      </c>
      <c r="G6">
        <v>2886</v>
      </c>
      <c r="H6">
        <v>0</v>
      </c>
      <c r="I6">
        <v>0</v>
      </c>
      <c r="J6">
        <v>0</v>
      </c>
      <c r="K6">
        <v>0</v>
      </c>
      <c r="L6">
        <v>0</v>
      </c>
      <c r="M6">
        <v>0</v>
      </c>
      <c r="N6">
        <v>0</v>
      </c>
      <c r="O6">
        <v>-34</v>
      </c>
      <c r="P6">
        <v>17</v>
      </c>
      <c r="Q6">
        <v>0</v>
      </c>
      <c r="R6">
        <v>0</v>
      </c>
      <c r="S6">
        <v>-1</v>
      </c>
      <c r="T6">
        <v>0</v>
      </c>
      <c r="U6">
        <v>0</v>
      </c>
      <c r="V6">
        <v>0</v>
      </c>
      <c r="W6">
        <v>0</v>
      </c>
      <c r="X6">
        <v>0</v>
      </c>
      <c r="Y6">
        <v>4</v>
      </c>
      <c r="Z6">
        <v>69</v>
      </c>
      <c r="AA6">
        <v>0</v>
      </c>
    </row>
    <row r="7" spans="1:27" x14ac:dyDescent="0.2">
      <c r="A7" t="s">
        <v>59</v>
      </c>
      <c r="B7" t="s">
        <v>290</v>
      </c>
      <c r="C7" t="s">
        <v>291</v>
      </c>
      <c r="D7" t="s">
        <v>293</v>
      </c>
      <c r="E7">
        <v>-23</v>
      </c>
      <c r="F7">
        <v>-11</v>
      </c>
      <c r="G7">
        <v>1887</v>
      </c>
      <c r="H7">
        <v>0</v>
      </c>
      <c r="I7">
        <v>0</v>
      </c>
      <c r="J7">
        <v>0</v>
      </c>
      <c r="K7">
        <v>0</v>
      </c>
      <c r="L7">
        <v>0</v>
      </c>
      <c r="M7">
        <v>0</v>
      </c>
      <c r="N7">
        <v>0</v>
      </c>
      <c r="O7">
        <v>-8</v>
      </c>
      <c r="P7">
        <v>-21</v>
      </c>
      <c r="Q7">
        <v>7</v>
      </c>
      <c r="R7">
        <v>0</v>
      </c>
      <c r="S7">
        <v>-8</v>
      </c>
      <c r="T7">
        <v>0</v>
      </c>
      <c r="U7">
        <v>0</v>
      </c>
      <c r="V7">
        <v>0</v>
      </c>
      <c r="W7">
        <v>0</v>
      </c>
      <c r="X7">
        <v>0</v>
      </c>
      <c r="Y7">
        <v>0</v>
      </c>
      <c r="Z7">
        <v>18</v>
      </c>
      <c r="AA7">
        <v>0</v>
      </c>
    </row>
    <row r="8" spans="1:27" x14ac:dyDescent="0.2">
      <c r="A8" t="s">
        <v>59</v>
      </c>
      <c r="B8" t="s">
        <v>290</v>
      </c>
      <c r="C8" t="s">
        <v>291</v>
      </c>
      <c r="D8" t="s">
        <v>294</v>
      </c>
      <c r="E8">
        <v>23</v>
      </c>
      <c r="F8">
        <v>11</v>
      </c>
      <c r="G8">
        <v>999</v>
      </c>
      <c r="H8">
        <v>0</v>
      </c>
      <c r="I8">
        <v>0</v>
      </c>
      <c r="J8">
        <v>0</v>
      </c>
      <c r="K8">
        <v>0</v>
      </c>
      <c r="L8">
        <v>0</v>
      </c>
      <c r="M8">
        <v>0</v>
      </c>
      <c r="N8">
        <v>0</v>
      </c>
      <c r="O8">
        <v>-26</v>
      </c>
      <c r="P8">
        <v>38</v>
      </c>
      <c r="Q8">
        <v>-7</v>
      </c>
      <c r="R8">
        <v>0</v>
      </c>
      <c r="S8">
        <v>7</v>
      </c>
      <c r="T8">
        <v>0</v>
      </c>
      <c r="U8">
        <v>0</v>
      </c>
      <c r="V8">
        <v>0</v>
      </c>
      <c r="W8">
        <v>0</v>
      </c>
      <c r="X8">
        <v>0</v>
      </c>
      <c r="Y8">
        <v>4</v>
      </c>
      <c r="Z8">
        <v>51</v>
      </c>
      <c r="AA8">
        <v>0</v>
      </c>
    </row>
    <row r="9" spans="1:27" x14ac:dyDescent="0.2">
      <c r="E9" t="s">
        <v>295</v>
      </c>
      <c r="F9" t="s">
        <v>295</v>
      </c>
      <c r="G9" t="s">
        <v>295</v>
      </c>
      <c r="H9" t="s">
        <v>295</v>
      </c>
      <c r="I9" t="s">
        <v>295</v>
      </c>
      <c r="J9" t="s">
        <v>295</v>
      </c>
      <c r="K9" t="s">
        <v>295</v>
      </c>
      <c r="L9" t="s">
        <v>295</v>
      </c>
      <c r="M9" t="s">
        <v>295</v>
      </c>
      <c r="N9" t="s">
        <v>295</v>
      </c>
      <c r="O9" t="s">
        <v>295</v>
      </c>
      <c r="P9" t="s">
        <v>295</v>
      </c>
      <c r="Q9" t="s">
        <v>295</v>
      </c>
      <c r="R9" t="s">
        <v>295</v>
      </c>
      <c r="S9" t="s">
        <v>295</v>
      </c>
      <c r="T9" t="s">
        <v>295</v>
      </c>
      <c r="U9" t="s">
        <v>295</v>
      </c>
      <c r="V9" t="s">
        <v>295</v>
      </c>
      <c r="W9" t="s">
        <v>295</v>
      </c>
      <c r="X9" t="s">
        <v>295</v>
      </c>
      <c r="Y9" t="s">
        <v>295</v>
      </c>
      <c r="Z9" t="s">
        <v>295</v>
      </c>
      <c r="AA9" t="s">
        <v>295</v>
      </c>
    </row>
    <row r="10" spans="1:27" x14ac:dyDescent="0.2">
      <c r="A10" t="s">
        <v>61</v>
      </c>
      <c r="B10" t="s">
        <v>290</v>
      </c>
      <c r="C10" t="s">
        <v>291</v>
      </c>
      <c r="D10" t="s">
        <v>292</v>
      </c>
      <c r="E10">
        <v>0</v>
      </c>
      <c r="F10">
        <v>0</v>
      </c>
      <c r="G10">
        <v>155464</v>
      </c>
      <c r="H10">
        <v>0</v>
      </c>
      <c r="I10">
        <v>0</v>
      </c>
      <c r="J10">
        <v>0</v>
      </c>
      <c r="K10">
        <v>0</v>
      </c>
      <c r="L10">
        <v>0</v>
      </c>
      <c r="M10">
        <v>0</v>
      </c>
      <c r="N10">
        <v>0</v>
      </c>
      <c r="O10">
        <v>4722</v>
      </c>
      <c r="P10">
        <v>2622</v>
      </c>
      <c r="Q10">
        <v>0</v>
      </c>
      <c r="R10">
        <v>0</v>
      </c>
      <c r="S10">
        <v>-1249</v>
      </c>
      <c r="T10">
        <v>0</v>
      </c>
      <c r="U10">
        <v>0</v>
      </c>
      <c r="V10">
        <v>0</v>
      </c>
      <c r="W10">
        <v>0</v>
      </c>
      <c r="X10">
        <v>0</v>
      </c>
      <c r="Y10">
        <v>94</v>
      </c>
      <c r="Z10">
        <v>239</v>
      </c>
      <c r="AA10">
        <v>0</v>
      </c>
    </row>
    <row r="11" spans="1:27" x14ac:dyDescent="0.2">
      <c r="A11" t="s">
        <v>61</v>
      </c>
      <c r="B11" t="s">
        <v>290</v>
      </c>
      <c r="C11" t="s">
        <v>291</v>
      </c>
      <c r="D11" t="s">
        <v>293</v>
      </c>
      <c r="E11">
        <v>-166</v>
      </c>
      <c r="F11">
        <v>-313</v>
      </c>
      <c r="G11">
        <v>122914</v>
      </c>
      <c r="H11">
        <v>0</v>
      </c>
      <c r="I11">
        <v>0</v>
      </c>
      <c r="J11">
        <v>0</v>
      </c>
      <c r="K11">
        <v>0</v>
      </c>
      <c r="L11">
        <v>0</v>
      </c>
      <c r="M11">
        <v>0</v>
      </c>
      <c r="N11">
        <v>0</v>
      </c>
      <c r="O11">
        <v>-3123</v>
      </c>
      <c r="P11">
        <v>2112</v>
      </c>
      <c r="Q11">
        <v>258</v>
      </c>
      <c r="R11">
        <v>0</v>
      </c>
      <c r="S11">
        <v>-1320</v>
      </c>
      <c r="T11">
        <v>0</v>
      </c>
      <c r="U11">
        <v>0</v>
      </c>
      <c r="V11">
        <v>0</v>
      </c>
      <c r="W11">
        <v>0</v>
      </c>
      <c r="X11">
        <v>0</v>
      </c>
      <c r="Y11">
        <v>0</v>
      </c>
      <c r="Z11">
        <v>-329</v>
      </c>
      <c r="AA11">
        <v>-71</v>
      </c>
    </row>
    <row r="12" spans="1:27" x14ac:dyDescent="0.2">
      <c r="A12" t="s">
        <v>61</v>
      </c>
      <c r="B12" t="s">
        <v>290</v>
      </c>
      <c r="C12" t="s">
        <v>291</v>
      </c>
      <c r="D12" t="s">
        <v>294</v>
      </c>
      <c r="E12">
        <v>166</v>
      </c>
      <c r="F12">
        <v>313</v>
      </c>
      <c r="G12">
        <v>32550</v>
      </c>
      <c r="H12">
        <v>0</v>
      </c>
      <c r="I12">
        <v>0</v>
      </c>
      <c r="J12">
        <v>0</v>
      </c>
      <c r="K12">
        <v>0</v>
      </c>
      <c r="L12">
        <v>0</v>
      </c>
      <c r="M12">
        <v>0</v>
      </c>
      <c r="N12">
        <v>0</v>
      </c>
      <c r="O12">
        <v>7845</v>
      </c>
      <c r="P12">
        <v>510</v>
      </c>
      <c r="Q12">
        <v>-258</v>
      </c>
      <c r="R12">
        <v>0</v>
      </c>
      <c r="S12">
        <v>71</v>
      </c>
      <c r="T12">
        <v>0</v>
      </c>
      <c r="U12">
        <v>0</v>
      </c>
      <c r="V12">
        <v>0</v>
      </c>
      <c r="W12">
        <v>0</v>
      </c>
      <c r="X12">
        <v>0</v>
      </c>
      <c r="Y12">
        <v>94</v>
      </c>
      <c r="Z12">
        <v>568</v>
      </c>
      <c r="AA12">
        <v>71</v>
      </c>
    </row>
    <row r="13" spans="1:27" x14ac:dyDescent="0.2">
      <c r="E13" t="s">
        <v>295</v>
      </c>
      <c r="F13" t="s">
        <v>295</v>
      </c>
      <c r="G13" t="s">
        <v>295</v>
      </c>
      <c r="H13" t="s">
        <v>295</v>
      </c>
      <c r="I13" t="s">
        <v>295</v>
      </c>
      <c r="J13" t="s">
        <v>295</v>
      </c>
      <c r="K13" t="s">
        <v>295</v>
      </c>
      <c r="L13" t="s">
        <v>295</v>
      </c>
      <c r="M13" t="s">
        <v>295</v>
      </c>
      <c r="N13" t="s">
        <v>295</v>
      </c>
      <c r="O13" t="s">
        <v>295</v>
      </c>
      <c r="P13" t="s">
        <v>295</v>
      </c>
      <c r="Q13" t="s">
        <v>295</v>
      </c>
      <c r="R13" t="s">
        <v>295</v>
      </c>
      <c r="S13" t="s">
        <v>295</v>
      </c>
      <c r="T13" t="s">
        <v>295</v>
      </c>
      <c r="U13" t="s">
        <v>295</v>
      </c>
      <c r="V13" t="s">
        <v>295</v>
      </c>
      <c r="W13" t="s">
        <v>295</v>
      </c>
      <c r="X13" t="s">
        <v>295</v>
      </c>
      <c r="Y13" t="s">
        <v>295</v>
      </c>
      <c r="Z13" t="s">
        <v>295</v>
      </c>
      <c r="AA13" t="s">
        <v>295</v>
      </c>
    </row>
    <row r="14" spans="1:27" x14ac:dyDescent="0.2">
      <c r="A14" t="s">
        <v>63</v>
      </c>
      <c r="B14" t="s">
        <v>290</v>
      </c>
      <c r="C14" t="s">
        <v>291</v>
      </c>
      <c r="D14" t="s">
        <v>292</v>
      </c>
      <c r="E14">
        <v>0</v>
      </c>
      <c r="F14">
        <v>0</v>
      </c>
      <c r="G14">
        <v>14158</v>
      </c>
      <c r="H14">
        <v>0</v>
      </c>
      <c r="I14">
        <v>0</v>
      </c>
      <c r="J14">
        <v>0</v>
      </c>
      <c r="K14">
        <v>0</v>
      </c>
      <c r="L14">
        <v>0</v>
      </c>
      <c r="M14">
        <v>0</v>
      </c>
      <c r="N14">
        <v>0</v>
      </c>
      <c r="O14">
        <v>71</v>
      </c>
      <c r="P14">
        <v>-343</v>
      </c>
      <c r="Q14">
        <v>0</v>
      </c>
      <c r="R14">
        <v>0</v>
      </c>
      <c r="S14">
        <v>24</v>
      </c>
      <c r="T14">
        <v>0</v>
      </c>
      <c r="U14">
        <v>0</v>
      </c>
      <c r="V14">
        <v>0</v>
      </c>
      <c r="W14">
        <v>0</v>
      </c>
      <c r="X14">
        <v>0</v>
      </c>
      <c r="Y14">
        <v>5</v>
      </c>
      <c r="Z14">
        <v>-78</v>
      </c>
      <c r="AA14">
        <v>0</v>
      </c>
    </row>
    <row r="15" spans="1:27" x14ac:dyDescent="0.2">
      <c r="A15" t="s">
        <v>63</v>
      </c>
      <c r="B15" t="s">
        <v>290</v>
      </c>
      <c r="C15" t="s">
        <v>291</v>
      </c>
      <c r="D15" t="s">
        <v>293</v>
      </c>
      <c r="E15">
        <v>-51</v>
      </c>
      <c r="F15">
        <v>-12</v>
      </c>
      <c r="G15">
        <v>8511</v>
      </c>
      <c r="H15">
        <v>0</v>
      </c>
      <c r="I15">
        <v>0</v>
      </c>
      <c r="J15">
        <v>0</v>
      </c>
      <c r="K15">
        <v>0</v>
      </c>
      <c r="L15">
        <v>0</v>
      </c>
      <c r="M15">
        <v>0</v>
      </c>
      <c r="N15">
        <v>0</v>
      </c>
      <c r="O15">
        <v>-532</v>
      </c>
      <c r="P15">
        <v>-941</v>
      </c>
      <c r="Q15">
        <v>212</v>
      </c>
      <c r="R15">
        <v>0</v>
      </c>
      <c r="S15">
        <v>-57</v>
      </c>
      <c r="T15">
        <v>0</v>
      </c>
      <c r="U15">
        <v>0</v>
      </c>
      <c r="V15">
        <v>0</v>
      </c>
      <c r="W15">
        <v>0</v>
      </c>
      <c r="X15">
        <v>0</v>
      </c>
      <c r="Y15">
        <v>0</v>
      </c>
      <c r="Z15">
        <v>-14</v>
      </c>
      <c r="AA15">
        <v>-8</v>
      </c>
    </row>
    <row r="16" spans="1:27" x14ac:dyDescent="0.2">
      <c r="A16" t="s">
        <v>63</v>
      </c>
      <c r="B16" t="s">
        <v>290</v>
      </c>
      <c r="C16" t="s">
        <v>291</v>
      </c>
      <c r="D16" t="s">
        <v>294</v>
      </c>
      <c r="E16">
        <v>51</v>
      </c>
      <c r="F16">
        <v>12</v>
      </c>
      <c r="G16">
        <v>5647</v>
      </c>
      <c r="H16">
        <v>0</v>
      </c>
      <c r="I16">
        <v>0</v>
      </c>
      <c r="J16">
        <v>0</v>
      </c>
      <c r="K16">
        <v>0</v>
      </c>
      <c r="L16">
        <v>0</v>
      </c>
      <c r="M16">
        <v>0</v>
      </c>
      <c r="N16">
        <v>0</v>
      </c>
      <c r="O16">
        <v>603</v>
      </c>
      <c r="P16">
        <v>598</v>
      </c>
      <c r="Q16">
        <v>-212</v>
      </c>
      <c r="R16">
        <v>0</v>
      </c>
      <c r="S16">
        <v>81</v>
      </c>
      <c r="T16">
        <v>0</v>
      </c>
      <c r="U16">
        <v>0</v>
      </c>
      <c r="V16">
        <v>0</v>
      </c>
      <c r="W16">
        <v>0</v>
      </c>
      <c r="X16">
        <v>0</v>
      </c>
      <c r="Y16">
        <v>5</v>
      </c>
      <c r="Z16">
        <v>-64</v>
      </c>
      <c r="AA16">
        <v>8</v>
      </c>
    </row>
    <row r="17" spans="1:27" x14ac:dyDescent="0.2">
      <c r="E17" t="s">
        <v>295</v>
      </c>
      <c r="F17" t="s">
        <v>295</v>
      </c>
      <c r="G17" t="s">
        <v>295</v>
      </c>
      <c r="H17" t="s">
        <v>295</v>
      </c>
      <c r="I17" t="s">
        <v>295</v>
      </c>
      <c r="J17" t="s">
        <v>295</v>
      </c>
      <c r="K17" t="s">
        <v>295</v>
      </c>
      <c r="L17" t="s">
        <v>295</v>
      </c>
      <c r="M17" t="s">
        <v>295</v>
      </c>
      <c r="N17" t="s">
        <v>295</v>
      </c>
      <c r="O17" t="s">
        <v>295</v>
      </c>
      <c r="P17" t="s">
        <v>295</v>
      </c>
      <c r="Q17" t="s">
        <v>295</v>
      </c>
      <c r="R17" t="s">
        <v>295</v>
      </c>
      <c r="S17" t="s">
        <v>295</v>
      </c>
      <c r="T17" t="s">
        <v>295</v>
      </c>
      <c r="U17" t="s">
        <v>295</v>
      </c>
      <c r="V17" t="s">
        <v>295</v>
      </c>
      <c r="W17" t="s">
        <v>295</v>
      </c>
      <c r="X17" t="s">
        <v>295</v>
      </c>
      <c r="Y17" t="s">
        <v>295</v>
      </c>
      <c r="Z17" t="s">
        <v>295</v>
      </c>
      <c r="AA17" t="s">
        <v>295</v>
      </c>
    </row>
    <row r="18" spans="1:27" x14ac:dyDescent="0.2">
      <c r="A18" t="s">
        <v>65</v>
      </c>
      <c r="B18" t="s">
        <v>290</v>
      </c>
      <c r="C18" t="s">
        <v>291</v>
      </c>
      <c r="D18" t="s">
        <v>292</v>
      </c>
      <c r="E18">
        <v>0</v>
      </c>
      <c r="F18">
        <v>1</v>
      </c>
      <c r="G18">
        <v>4746</v>
      </c>
      <c r="H18">
        <v>0</v>
      </c>
      <c r="I18">
        <v>0</v>
      </c>
      <c r="J18">
        <v>0</v>
      </c>
      <c r="K18">
        <v>0</v>
      </c>
      <c r="L18">
        <v>0</v>
      </c>
      <c r="M18">
        <v>0</v>
      </c>
      <c r="N18">
        <v>0</v>
      </c>
      <c r="O18">
        <v>18</v>
      </c>
      <c r="P18">
        <v>-60</v>
      </c>
      <c r="Q18">
        <v>0</v>
      </c>
      <c r="R18">
        <v>0</v>
      </c>
      <c r="S18">
        <v>0</v>
      </c>
      <c r="T18">
        <v>0</v>
      </c>
      <c r="U18">
        <v>0</v>
      </c>
      <c r="V18">
        <v>0</v>
      </c>
      <c r="W18">
        <v>0</v>
      </c>
      <c r="X18">
        <v>0</v>
      </c>
      <c r="Y18">
        <v>25</v>
      </c>
      <c r="Z18">
        <v>9</v>
      </c>
      <c r="AA18">
        <v>0</v>
      </c>
    </row>
    <row r="19" spans="1:27" x14ac:dyDescent="0.2">
      <c r="A19" t="s">
        <v>65</v>
      </c>
      <c r="B19" t="s">
        <v>290</v>
      </c>
      <c r="C19" t="s">
        <v>291</v>
      </c>
      <c r="D19" t="s">
        <v>293</v>
      </c>
      <c r="E19">
        <v>-22</v>
      </c>
      <c r="F19">
        <v>-4</v>
      </c>
      <c r="G19">
        <v>3016</v>
      </c>
      <c r="H19">
        <v>0</v>
      </c>
      <c r="I19">
        <v>0</v>
      </c>
      <c r="J19">
        <v>0</v>
      </c>
      <c r="K19">
        <v>0</v>
      </c>
      <c r="L19">
        <v>0</v>
      </c>
      <c r="M19">
        <v>0</v>
      </c>
      <c r="N19">
        <v>0</v>
      </c>
      <c r="O19">
        <v>-180</v>
      </c>
      <c r="P19">
        <v>-116</v>
      </c>
      <c r="Q19">
        <v>12</v>
      </c>
      <c r="R19">
        <v>0</v>
      </c>
      <c r="S19">
        <v>-30</v>
      </c>
      <c r="T19">
        <v>0</v>
      </c>
      <c r="U19">
        <v>0</v>
      </c>
      <c r="V19">
        <v>0</v>
      </c>
      <c r="W19">
        <v>0</v>
      </c>
      <c r="X19">
        <v>0</v>
      </c>
      <c r="Y19">
        <v>0</v>
      </c>
      <c r="Z19">
        <v>18</v>
      </c>
      <c r="AA19">
        <v>0</v>
      </c>
    </row>
    <row r="20" spans="1:27" x14ac:dyDescent="0.2">
      <c r="A20" t="s">
        <v>65</v>
      </c>
      <c r="B20" t="s">
        <v>290</v>
      </c>
      <c r="C20" t="s">
        <v>291</v>
      </c>
      <c r="D20" t="s">
        <v>294</v>
      </c>
      <c r="E20">
        <v>22</v>
      </c>
      <c r="F20">
        <v>5</v>
      </c>
      <c r="G20">
        <v>1730</v>
      </c>
      <c r="H20">
        <v>0</v>
      </c>
      <c r="I20">
        <v>0</v>
      </c>
      <c r="J20">
        <v>0</v>
      </c>
      <c r="K20">
        <v>0</v>
      </c>
      <c r="L20">
        <v>0</v>
      </c>
      <c r="M20">
        <v>0</v>
      </c>
      <c r="N20">
        <v>0</v>
      </c>
      <c r="O20">
        <v>198</v>
      </c>
      <c r="P20">
        <v>56</v>
      </c>
      <c r="Q20">
        <v>-12</v>
      </c>
      <c r="R20">
        <v>0</v>
      </c>
      <c r="S20">
        <v>30</v>
      </c>
      <c r="T20">
        <v>0</v>
      </c>
      <c r="U20">
        <v>0</v>
      </c>
      <c r="V20">
        <v>0</v>
      </c>
      <c r="W20">
        <v>0</v>
      </c>
      <c r="X20">
        <v>0</v>
      </c>
      <c r="Y20">
        <v>25</v>
      </c>
      <c r="Z20">
        <v>-9</v>
      </c>
      <c r="AA20">
        <v>0</v>
      </c>
    </row>
    <row r="21" spans="1:27" x14ac:dyDescent="0.2">
      <c r="E21" t="s">
        <v>295</v>
      </c>
      <c r="F21" t="s">
        <v>295</v>
      </c>
      <c r="G21" t="s">
        <v>295</v>
      </c>
      <c r="H21" t="s">
        <v>295</v>
      </c>
      <c r="I21" t="s">
        <v>295</v>
      </c>
      <c r="J21" t="s">
        <v>295</v>
      </c>
      <c r="K21" t="s">
        <v>295</v>
      </c>
      <c r="L21" t="s">
        <v>295</v>
      </c>
      <c r="M21" t="s">
        <v>295</v>
      </c>
      <c r="N21" t="s">
        <v>295</v>
      </c>
      <c r="O21" t="s">
        <v>295</v>
      </c>
      <c r="P21" t="s">
        <v>295</v>
      </c>
      <c r="Q21" t="s">
        <v>295</v>
      </c>
      <c r="R21" t="s">
        <v>295</v>
      </c>
      <c r="S21" t="s">
        <v>295</v>
      </c>
      <c r="T21" t="s">
        <v>295</v>
      </c>
      <c r="U21" t="s">
        <v>295</v>
      </c>
      <c r="V21" t="s">
        <v>295</v>
      </c>
      <c r="W21" t="s">
        <v>295</v>
      </c>
      <c r="X21" t="s">
        <v>295</v>
      </c>
      <c r="Y21" t="s">
        <v>295</v>
      </c>
      <c r="Z21" t="s">
        <v>295</v>
      </c>
      <c r="AA21" t="s">
        <v>295</v>
      </c>
    </row>
    <row r="22" spans="1:27" x14ac:dyDescent="0.2">
      <c r="A22" t="s">
        <v>67</v>
      </c>
      <c r="B22" t="s">
        <v>290</v>
      </c>
      <c r="C22" t="s">
        <v>291</v>
      </c>
      <c r="D22" t="s">
        <v>292</v>
      </c>
      <c r="E22">
        <v>0</v>
      </c>
      <c r="F22">
        <v>12</v>
      </c>
      <c r="G22">
        <v>41054</v>
      </c>
      <c r="H22">
        <v>2211</v>
      </c>
      <c r="I22">
        <v>0</v>
      </c>
      <c r="J22">
        <v>24</v>
      </c>
      <c r="K22">
        <v>0</v>
      </c>
      <c r="L22">
        <v>0</v>
      </c>
      <c r="M22">
        <v>0</v>
      </c>
      <c r="N22">
        <v>0</v>
      </c>
      <c r="O22">
        <v>29</v>
      </c>
      <c r="P22">
        <v>-1106</v>
      </c>
      <c r="Q22">
        <v>2</v>
      </c>
      <c r="R22">
        <v>0</v>
      </c>
      <c r="S22">
        <v>-36</v>
      </c>
      <c r="T22">
        <v>0</v>
      </c>
      <c r="U22">
        <v>0</v>
      </c>
      <c r="V22">
        <v>0</v>
      </c>
      <c r="W22">
        <v>0</v>
      </c>
      <c r="X22">
        <v>0</v>
      </c>
      <c r="Y22">
        <v>910</v>
      </c>
      <c r="Z22">
        <v>402</v>
      </c>
      <c r="AA22">
        <v>0</v>
      </c>
    </row>
    <row r="23" spans="1:27" x14ac:dyDescent="0.2">
      <c r="A23" t="s">
        <v>67</v>
      </c>
      <c r="B23" t="s">
        <v>290</v>
      </c>
      <c r="C23" t="s">
        <v>291</v>
      </c>
      <c r="D23" t="s">
        <v>293</v>
      </c>
      <c r="E23">
        <v>-99</v>
      </c>
      <c r="F23">
        <v>-363</v>
      </c>
      <c r="G23">
        <v>27222</v>
      </c>
      <c r="H23">
        <v>0</v>
      </c>
      <c r="I23">
        <v>0</v>
      </c>
      <c r="J23">
        <v>0</v>
      </c>
      <c r="K23">
        <v>0</v>
      </c>
      <c r="L23">
        <v>0</v>
      </c>
      <c r="M23">
        <v>0</v>
      </c>
      <c r="N23">
        <v>0</v>
      </c>
      <c r="O23">
        <v>1528</v>
      </c>
      <c r="P23">
        <v>-1185</v>
      </c>
      <c r="Q23">
        <v>75</v>
      </c>
      <c r="R23">
        <v>0</v>
      </c>
      <c r="S23">
        <v>-23</v>
      </c>
      <c r="T23">
        <v>0</v>
      </c>
      <c r="U23">
        <v>0</v>
      </c>
      <c r="V23">
        <v>0</v>
      </c>
      <c r="W23">
        <v>0</v>
      </c>
      <c r="X23">
        <v>0</v>
      </c>
      <c r="Y23">
        <v>0</v>
      </c>
      <c r="Z23">
        <v>1136</v>
      </c>
      <c r="AA23">
        <v>0</v>
      </c>
    </row>
    <row r="24" spans="1:27" x14ac:dyDescent="0.2">
      <c r="A24" t="s">
        <v>67</v>
      </c>
      <c r="B24" t="s">
        <v>290</v>
      </c>
      <c r="C24" t="s">
        <v>291</v>
      </c>
      <c r="D24" t="s">
        <v>294</v>
      </c>
      <c r="E24">
        <v>99</v>
      </c>
      <c r="F24">
        <v>375</v>
      </c>
      <c r="G24">
        <v>13832</v>
      </c>
      <c r="H24">
        <v>2211</v>
      </c>
      <c r="I24">
        <v>0</v>
      </c>
      <c r="J24">
        <v>24</v>
      </c>
      <c r="K24">
        <v>0</v>
      </c>
      <c r="L24">
        <v>0</v>
      </c>
      <c r="M24">
        <v>0</v>
      </c>
      <c r="N24">
        <v>0</v>
      </c>
      <c r="O24">
        <v>-1499</v>
      </c>
      <c r="P24">
        <v>79</v>
      </c>
      <c r="Q24">
        <v>-73</v>
      </c>
      <c r="R24">
        <v>0</v>
      </c>
      <c r="S24">
        <v>-13</v>
      </c>
      <c r="T24">
        <v>0</v>
      </c>
      <c r="U24">
        <v>0</v>
      </c>
      <c r="V24">
        <v>0</v>
      </c>
      <c r="W24">
        <v>0</v>
      </c>
      <c r="X24">
        <v>0</v>
      </c>
      <c r="Y24">
        <v>910</v>
      </c>
      <c r="Z24">
        <v>-734</v>
      </c>
      <c r="AA24">
        <v>0</v>
      </c>
    </row>
    <row r="25" spans="1:27" x14ac:dyDescent="0.2">
      <c r="E25" t="s">
        <v>295</v>
      </c>
      <c r="F25" t="s">
        <v>295</v>
      </c>
      <c r="G25" t="s">
        <v>295</v>
      </c>
      <c r="H25" t="s">
        <v>295</v>
      </c>
      <c r="I25" t="s">
        <v>295</v>
      </c>
      <c r="J25" t="s">
        <v>295</v>
      </c>
      <c r="K25" t="s">
        <v>295</v>
      </c>
      <c r="L25" t="s">
        <v>295</v>
      </c>
      <c r="M25" t="s">
        <v>295</v>
      </c>
      <c r="N25" t="s">
        <v>295</v>
      </c>
      <c r="O25" t="s">
        <v>295</v>
      </c>
      <c r="P25" t="s">
        <v>295</v>
      </c>
      <c r="Q25" t="s">
        <v>295</v>
      </c>
      <c r="R25" t="s">
        <v>295</v>
      </c>
      <c r="S25" t="s">
        <v>295</v>
      </c>
      <c r="T25" t="s">
        <v>295</v>
      </c>
      <c r="U25" t="s">
        <v>295</v>
      </c>
      <c r="V25" t="s">
        <v>295</v>
      </c>
      <c r="W25" t="s">
        <v>295</v>
      </c>
      <c r="X25" t="s">
        <v>295</v>
      </c>
      <c r="Y25" t="s">
        <v>295</v>
      </c>
      <c r="Z25" t="s">
        <v>295</v>
      </c>
      <c r="AA25" t="s">
        <v>295</v>
      </c>
    </row>
    <row r="26" spans="1:27" x14ac:dyDescent="0.2">
      <c r="A26" t="s">
        <v>69</v>
      </c>
      <c r="B26" t="s">
        <v>290</v>
      </c>
      <c r="C26" t="s">
        <v>291</v>
      </c>
      <c r="D26" t="s">
        <v>292</v>
      </c>
      <c r="E26">
        <v>0</v>
      </c>
      <c r="F26">
        <v>97</v>
      </c>
      <c r="G26">
        <v>37936</v>
      </c>
      <c r="H26">
        <v>0</v>
      </c>
      <c r="I26">
        <v>0</v>
      </c>
      <c r="J26">
        <v>0</v>
      </c>
      <c r="K26">
        <v>0</v>
      </c>
      <c r="L26">
        <v>0</v>
      </c>
      <c r="M26">
        <v>0</v>
      </c>
      <c r="N26">
        <v>0</v>
      </c>
      <c r="O26">
        <v>1070</v>
      </c>
      <c r="P26">
        <v>-852</v>
      </c>
      <c r="Q26">
        <v>0</v>
      </c>
      <c r="R26">
        <v>0</v>
      </c>
      <c r="S26">
        <v>108</v>
      </c>
      <c r="T26">
        <v>0</v>
      </c>
      <c r="U26">
        <v>160</v>
      </c>
      <c r="V26">
        <v>0</v>
      </c>
      <c r="W26">
        <v>0</v>
      </c>
      <c r="X26">
        <v>0</v>
      </c>
      <c r="Y26">
        <v>487</v>
      </c>
      <c r="Z26">
        <v>-1092</v>
      </c>
      <c r="AA26">
        <v>0</v>
      </c>
    </row>
    <row r="27" spans="1:27" x14ac:dyDescent="0.2">
      <c r="A27" t="s">
        <v>69</v>
      </c>
      <c r="B27" t="s">
        <v>290</v>
      </c>
      <c r="C27" t="s">
        <v>291</v>
      </c>
      <c r="D27" t="s">
        <v>293</v>
      </c>
      <c r="E27">
        <v>-262</v>
      </c>
      <c r="F27">
        <v>-217</v>
      </c>
      <c r="G27">
        <v>21367</v>
      </c>
      <c r="H27">
        <v>0</v>
      </c>
      <c r="I27">
        <v>0</v>
      </c>
      <c r="J27">
        <v>0</v>
      </c>
      <c r="K27">
        <v>0</v>
      </c>
      <c r="L27">
        <v>0</v>
      </c>
      <c r="M27">
        <v>0</v>
      </c>
      <c r="N27">
        <v>0</v>
      </c>
      <c r="O27">
        <v>-246</v>
      </c>
      <c r="P27">
        <v>-886</v>
      </c>
      <c r="Q27">
        <v>96</v>
      </c>
      <c r="R27">
        <v>0</v>
      </c>
      <c r="S27">
        <v>-105</v>
      </c>
      <c r="T27">
        <v>0</v>
      </c>
      <c r="U27">
        <v>0</v>
      </c>
      <c r="V27">
        <v>0</v>
      </c>
      <c r="W27">
        <v>0</v>
      </c>
      <c r="X27">
        <v>0</v>
      </c>
      <c r="Y27">
        <v>0</v>
      </c>
      <c r="Z27">
        <v>-1390</v>
      </c>
      <c r="AA27">
        <v>-22</v>
      </c>
    </row>
    <row r="28" spans="1:27" x14ac:dyDescent="0.2">
      <c r="A28" t="s">
        <v>69</v>
      </c>
      <c r="B28" t="s">
        <v>290</v>
      </c>
      <c r="C28" t="s">
        <v>291</v>
      </c>
      <c r="D28" t="s">
        <v>294</v>
      </c>
      <c r="E28">
        <v>262</v>
      </c>
      <c r="F28">
        <v>314</v>
      </c>
      <c r="G28">
        <v>16569</v>
      </c>
      <c r="H28">
        <v>0</v>
      </c>
      <c r="I28">
        <v>0</v>
      </c>
      <c r="J28">
        <v>0</v>
      </c>
      <c r="K28">
        <v>0</v>
      </c>
      <c r="L28">
        <v>0</v>
      </c>
      <c r="M28">
        <v>0</v>
      </c>
      <c r="N28">
        <v>0</v>
      </c>
      <c r="O28">
        <v>1316</v>
      </c>
      <c r="P28">
        <v>34</v>
      </c>
      <c r="Q28">
        <v>-96</v>
      </c>
      <c r="R28">
        <v>0</v>
      </c>
      <c r="S28">
        <v>213</v>
      </c>
      <c r="T28">
        <v>0</v>
      </c>
      <c r="U28">
        <v>160</v>
      </c>
      <c r="V28">
        <v>0</v>
      </c>
      <c r="W28">
        <v>0</v>
      </c>
      <c r="X28">
        <v>0</v>
      </c>
      <c r="Y28">
        <v>487</v>
      </c>
      <c r="Z28">
        <v>298</v>
      </c>
      <c r="AA28">
        <v>22</v>
      </c>
    </row>
    <row r="29" spans="1:27" x14ac:dyDescent="0.2">
      <c r="E29" t="s">
        <v>295</v>
      </c>
      <c r="F29" t="s">
        <v>295</v>
      </c>
      <c r="G29" t="s">
        <v>295</v>
      </c>
      <c r="H29" t="s">
        <v>295</v>
      </c>
      <c r="I29" t="s">
        <v>295</v>
      </c>
      <c r="J29" t="s">
        <v>295</v>
      </c>
      <c r="K29" t="s">
        <v>295</v>
      </c>
      <c r="L29" t="s">
        <v>295</v>
      </c>
      <c r="M29" t="s">
        <v>295</v>
      </c>
      <c r="N29" t="s">
        <v>295</v>
      </c>
      <c r="O29" t="s">
        <v>295</v>
      </c>
      <c r="P29" t="s">
        <v>295</v>
      </c>
      <c r="Q29" t="s">
        <v>295</v>
      </c>
      <c r="R29" t="s">
        <v>295</v>
      </c>
      <c r="S29" t="s">
        <v>295</v>
      </c>
      <c r="T29" t="s">
        <v>295</v>
      </c>
      <c r="U29" t="s">
        <v>295</v>
      </c>
      <c r="V29" t="s">
        <v>295</v>
      </c>
      <c r="W29" t="s">
        <v>295</v>
      </c>
      <c r="X29" t="s">
        <v>295</v>
      </c>
      <c r="Y29" t="s">
        <v>295</v>
      </c>
      <c r="Z29" t="s">
        <v>295</v>
      </c>
      <c r="AA29" t="s">
        <v>295</v>
      </c>
    </row>
    <row r="30" spans="1:27" x14ac:dyDescent="0.2">
      <c r="A30" t="s">
        <v>71</v>
      </c>
      <c r="B30" t="s">
        <v>290</v>
      </c>
      <c r="C30" t="s">
        <v>291</v>
      </c>
      <c r="D30" t="s">
        <v>292</v>
      </c>
      <c r="E30">
        <v>0</v>
      </c>
      <c r="F30">
        <v>24</v>
      </c>
      <c r="G30">
        <v>28604</v>
      </c>
      <c r="H30">
        <v>0</v>
      </c>
      <c r="I30">
        <v>0</v>
      </c>
      <c r="J30">
        <v>144</v>
      </c>
      <c r="K30">
        <v>0</v>
      </c>
      <c r="L30">
        <v>0</v>
      </c>
      <c r="M30">
        <v>0</v>
      </c>
      <c r="N30">
        <v>0</v>
      </c>
      <c r="O30">
        <v>14</v>
      </c>
      <c r="P30">
        <v>-319</v>
      </c>
      <c r="Q30">
        <v>0</v>
      </c>
      <c r="R30">
        <v>0</v>
      </c>
      <c r="S30">
        <v>21</v>
      </c>
      <c r="T30">
        <v>0</v>
      </c>
      <c r="U30">
        <v>0</v>
      </c>
      <c r="V30">
        <v>0</v>
      </c>
      <c r="W30">
        <v>0</v>
      </c>
      <c r="X30">
        <v>0</v>
      </c>
      <c r="Y30">
        <v>264</v>
      </c>
      <c r="Z30">
        <v>-337</v>
      </c>
      <c r="AA30">
        <v>0</v>
      </c>
    </row>
    <row r="31" spans="1:27" x14ac:dyDescent="0.2">
      <c r="A31" t="s">
        <v>71</v>
      </c>
      <c r="B31" t="s">
        <v>290</v>
      </c>
      <c r="C31" t="s">
        <v>291</v>
      </c>
      <c r="D31" t="s">
        <v>293</v>
      </c>
      <c r="E31">
        <v>-228</v>
      </c>
      <c r="F31">
        <v>-156</v>
      </c>
      <c r="G31">
        <v>19855</v>
      </c>
      <c r="H31">
        <v>0</v>
      </c>
      <c r="I31">
        <v>0</v>
      </c>
      <c r="J31">
        <v>0</v>
      </c>
      <c r="K31">
        <v>0</v>
      </c>
      <c r="L31">
        <v>0</v>
      </c>
      <c r="M31">
        <v>0</v>
      </c>
      <c r="N31">
        <v>0</v>
      </c>
      <c r="O31">
        <v>-36</v>
      </c>
      <c r="P31">
        <v>-517</v>
      </c>
      <c r="Q31">
        <v>65</v>
      </c>
      <c r="R31">
        <v>0</v>
      </c>
      <c r="S31">
        <v>-77</v>
      </c>
      <c r="T31">
        <v>0</v>
      </c>
      <c r="U31">
        <v>0</v>
      </c>
      <c r="V31">
        <v>0</v>
      </c>
      <c r="W31">
        <v>0</v>
      </c>
      <c r="X31">
        <v>0</v>
      </c>
      <c r="Y31">
        <v>0</v>
      </c>
      <c r="Z31">
        <v>-15</v>
      </c>
      <c r="AA31">
        <v>0</v>
      </c>
    </row>
    <row r="32" spans="1:27" x14ac:dyDescent="0.2">
      <c r="A32" t="s">
        <v>71</v>
      </c>
      <c r="B32" t="s">
        <v>290</v>
      </c>
      <c r="C32" t="s">
        <v>291</v>
      </c>
      <c r="D32" t="s">
        <v>294</v>
      </c>
      <c r="E32">
        <v>228</v>
      </c>
      <c r="F32">
        <v>180</v>
      </c>
      <c r="G32">
        <v>8749</v>
      </c>
      <c r="H32">
        <v>0</v>
      </c>
      <c r="I32">
        <v>0</v>
      </c>
      <c r="J32">
        <v>144</v>
      </c>
      <c r="K32">
        <v>0</v>
      </c>
      <c r="L32">
        <v>0</v>
      </c>
      <c r="M32">
        <v>0</v>
      </c>
      <c r="N32">
        <v>0</v>
      </c>
      <c r="O32">
        <v>50</v>
      </c>
      <c r="P32">
        <v>198</v>
      </c>
      <c r="Q32">
        <v>-65</v>
      </c>
      <c r="R32">
        <v>0</v>
      </c>
      <c r="S32">
        <v>98</v>
      </c>
      <c r="T32">
        <v>0</v>
      </c>
      <c r="U32">
        <v>0</v>
      </c>
      <c r="V32">
        <v>0</v>
      </c>
      <c r="W32">
        <v>0</v>
      </c>
      <c r="X32">
        <v>0</v>
      </c>
      <c r="Y32">
        <v>264</v>
      </c>
      <c r="Z32">
        <v>-322</v>
      </c>
      <c r="AA32">
        <v>0</v>
      </c>
    </row>
    <row r="33" spans="1:27" x14ac:dyDescent="0.2">
      <c r="E33" t="s">
        <v>295</v>
      </c>
      <c r="F33" t="s">
        <v>295</v>
      </c>
      <c r="G33" t="s">
        <v>295</v>
      </c>
      <c r="H33" t="s">
        <v>295</v>
      </c>
      <c r="I33" t="s">
        <v>295</v>
      </c>
      <c r="J33" t="s">
        <v>295</v>
      </c>
      <c r="K33" t="s">
        <v>295</v>
      </c>
      <c r="L33" t="s">
        <v>295</v>
      </c>
      <c r="M33" t="s">
        <v>295</v>
      </c>
      <c r="N33" t="s">
        <v>295</v>
      </c>
      <c r="O33" t="s">
        <v>295</v>
      </c>
      <c r="P33" t="s">
        <v>295</v>
      </c>
      <c r="Q33" t="s">
        <v>295</v>
      </c>
      <c r="R33" t="s">
        <v>295</v>
      </c>
      <c r="S33" t="s">
        <v>295</v>
      </c>
      <c r="T33" t="s">
        <v>295</v>
      </c>
      <c r="U33" t="s">
        <v>295</v>
      </c>
      <c r="V33" t="s">
        <v>295</v>
      </c>
      <c r="W33" t="s">
        <v>295</v>
      </c>
      <c r="X33" t="s">
        <v>295</v>
      </c>
      <c r="Y33" t="s">
        <v>295</v>
      </c>
      <c r="Z33" t="s">
        <v>295</v>
      </c>
      <c r="AA33" t="s">
        <v>295</v>
      </c>
    </row>
    <row r="34" spans="1:27" x14ac:dyDescent="0.2">
      <c r="A34" t="s">
        <v>73</v>
      </c>
      <c r="B34" t="s">
        <v>290</v>
      </c>
      <c r="C34" t="s">
        <v>291</v>
      </c>
      <c r="D34" t="s">
        <v>292</v>
      </c>
      <c r="E34">
        <v>84</v>
      </c>
      <c r="F34">
        <v>53</v>
      </c>
      <c r="G34">
        <v>8846</v>
      </c>
      <c r="H34">
        <v>0</v>
      </c>
      <c r="I34">
        <v>0</v>
      </c>
      <c r="J34">
        <v>2</v>
      </c>
      <c r="K34">
        <v>0</v>
      </c>
      <c r="L34">
        <v>0</v>
      </c>
      <c r="M34">
        <v>0</v>
      </c>
      <c r="N34">
        <v>0</v>
      </c>
      <c r="O34">
        <v>5</v>
      </c>
      <c r="P34">
        <v>41</v>
      </c>
      <c r="Q34">
        <v>0</v>
      </c>
      <c r="R34">
        <v>0</v>
      </c>
      <c r="S34">
        <v>0</v>
      </c>
      <c r="T34">
        <v>0</v>
      </c>
      <c r="U34">
        <v>0</v>
      </c>
      <c r="V34">
        <v>0</v>
      </c>
      <c r="W34">
        <v>0</v>
      </c>
      <c r="X34">
        <v>0</v>
      </c>
      <c r="Y34">
        <v>263</v>
      </c>
      <c r="Z34">
        <v>28</v>
      </c>
      <c r="AA34">
        <v>0</v>
      </c>
    </row>
    <row r="35" spans="1:27" x14ac:dyDescent="0.2">
      <c r="A35" t="s">
        <v>73</v>
      </c>
      <c r="B35" t="s">
        <v>290</v>
      </c>
      <c r="C35" t="s">
        <v>291</v>
      </c>
      <c r="D35" t="s">
        <v>293</v>
      </c>
      <c r="E35">
        <v>33</v>
      </c>
      <c r="F35">
        <v>15</v>
      </c>
      <c r="G35">
        <v>5670</v>
      </c>
      <c r="H35">
        <v>0</v>
      </c>
      <c r="I35">
        <v>0</v>
      </c>
      <c r="J35">
        <v>0</v>
      </c>
      <c r="K35">
        <v>0</v>
      </c>
      <c r="L35">
        <v>0</v>
      </c>
      <c r="M35">
        <v>0</v>
      </c>
      <c r="N35">
        <v>0</v>
      </c>
      <c r="O35">
        <v>-10</v>
      </c>
      <c r="P35">
        <v>1</v>
      </c>
      <c r="Q35">
        <v>23</v>
      </c>
      <c r="R35">
        <v>0</v>
      </c>
      <c r="S35">
        <v>-14</v>
      </c>
      <c r="T35">
        <v>0</v>
      </c>
      <c r="U35">
        <v>0</v>
      </c>
      <c r="V35">
        <v>0</v>
      </c>
      <c r="W35">
        <v>0</v>
      </c>
      <c r="X35">
        <v>0</v>
      </c>
      <c r="Y35">
        <v>0</v>
      </c>
      <c r="Z35">
        <v>25</v>
      </c>
      <c r="AA35">
        <v>0</v>
      </c>
    </row>
    <row r="36" spans="1:27" x14ac:dyDescent="0.2">
      <c r="A36" t="s">
        <v>73</v>
      </c>
      <c r="B36" t="s">
        <v>290</v>
      </c>
      <c r="C36" t="s">
        <v>291</v>
      </c>
      <c r="D36" t="s">
        <v>294</v>
      </c>
      <c r="E36">
        <v>51</v>
      </c>
      <c r="F36">
        <v>38</v>
      </c>
      <c r="G36">
        <v>3176</v>
      </c>
      <c r="H36">
        <v>0</v>
      </c>
      <c r="I36">
        <v>0</v>
      </c>
      <c r="J36">
        <v>2</v>
      </c>
      <c r="K36">
        <v>0</v>
      </c>
      <c r="L36">
        <v>0</v>
      </c>
      <c r="M36">
        <v>0</v>
      </c>
      <c r="N36">
        <v>0</v>
      </c>
      <c r="O36">
        <v>15</v>
      </c>
      <c r="P36">
        <v>40</v>
      </c>
      <c r="Q36">
        <v>-23</v>
      </c>
      <c r="R36">
        <v>0</v>
      </c>
      <c r="S36">
        <v>14</v>
      </c>
      <c r="T36">
        <v>0</v>
      </c>
      <c r="U36">
        <v>0</v>
      </c>
      <c r="V36">
        <v>0</v>
      </c>
      <c r="W36">
        <v>0</v>
      </c>
      <c r="X36">
        <v>0</v>
      </c>
      <c r="Y36">
        <v>263</v>
      </c>
      <c r="Z36">
        <v>3</v>
      </c>
      <c r="AA36">
        <v>0</v>
      </c>
    </row>
    <row r="37" spans="1:27" x14ac:dyDescent="0.2">
      <c r="E37" t="s">
        <v>295</v>
      </c>
      <c r="F37" t="s">
        <v>295</v>
      </c>
      <c r="G37" t="s">
        <v>295</v>
      </c>
      <c r="H37" t="s">
        <v>295</v>
      </c>
      <c r="I37" t="s">
        <v>295</v>
      </c>
      <c r="J37" t="s">
        <v>295</v>
      </c>
      <c r="K37" t="s">
        <v>295</v>
      </c>
      <c r="L37" t="s">
        <v>295</v>
      </c>
      <c r="M37" t="s">
        <v>295</v>
      </c>
      <c r="N37" t="s">
        <v>295</v>
      </c>
      <c r="O37" t="s">
        <v>295</v>
      </c>
      <c r="P37" t="s">
        <v>295</v>
      </c>
      <c r="Q37" t="s">
        <v>295</v>
      </c>
      <c r="R37" t="s">
        <v>295</v>
      </c>
      <c r="S37" t="s">
        <v>295</v>
      </c>
      <c r="T37" t="s">
        <v>295</v>
      </c>
      <c r="U37" t="s">
        <v>295</v>
      </c>
      <c r="V37" t="s">
        <v>295</v>
      </c>
      <c r="W37" t="s">
        <v>295</v>
      </c>
      <c r="X37" t="s">
        <v>295</v>
      </c>
      <c r="Y37" t="s">
        <v>295</v>
      </c>
      <c r="Z37" t="s">
        <v>295</v>
      </c>
      <c r="AA37" t="s">
        <v>295</v>
      </c>
    </row>
    <row r="38" spans="1:27" x14ac:dyDescent="0.2">
      <c r="A38" t="s">
        <v>75</v>
      </c>
      <c r="B38" t="s">
        <v>290</v>
      </c>
      <c r="C38" t="s">
        <v>291</v>
      </c>
      <c r="D38" t="s">
        <v>292</v>
      </c>
      <c r="E38">
        <v>482</v>
      </c>
      <c r="F38">
        <v>50</v>
      </c>
      <c r="G38">
        <v>25856</v>
      </c>
      <c r="H38">
        <v>0</v>
      </c>
      <c r="I38">
        <v>0</v>
      </c>
      <c r="J38">
        <v>267</v>
      </c>
      <c r="K38">
        <v>0</v>
      </c>
      <c r="L38">
        <v>0</v>
      </c>
      <c r="M38">
        <v>0</v>
      </c>
      <c r="N38">
        <v>0</v>
      </c>
      <c r="O38">
        <v>540</v>
      </c>
      <c r="P38">
        <v>-363</v>
      </c>
      <c r="Q38">
        <v>1</v>
      </c>
      <c r="R38">
        <v>0</v>
      </c>
      <c r="S38">
        <v>498</v>
      </c>
      <c r="T38">
        <v>0</v>
      </c>
      <c r="U38">
        <v>0</v>
      </c>
      <c r="V38">
        <v>0</v>
      </c>
      <c r="W38">
        <v>0</v>
      </c>
      <c r="X38">
        <v>0</v>
      </c>
      <c r="Y38">
        <v>165</v>
      </c>
      <c r="Z38">
        <v>550</v>
      </c>
      <c r="AA38">
        <v>0</v>
      </c>
    </row>
    <row r="39" spans="1:27" x14ac:dyDescent="0.2">
      <c r="A39" t="s">
        <v>75</v>
      </c>
      <c r="B39" t="s">
        <v>290</v>
      </c>
      <c r="C39" t="s">
        <v>291</v>
      </c>
      <c r="D39" t="s">
        <v>293</v>
      </c>
      <c r="E39">
        <v>134</v>
      </c>
      <c r="F39">
        <v>-69</v>
      </c>
      <c r="G39">
        <v>13918</v>
      </c>
      <c r="H39">
        <v>0</v>
      </c>
      <c r="I39">
        <v>0</v>
      </c>
      <c r="J39">
        <v>0</v>
      </c>
      <c r="K39">
        <v>0</v>
      </c>
      <c r="L39">
        <v>0</v>
      </c>
      <c r="M39">
        <v>0</v>
      </c>
      <c r="N39">
        <v>0</v>
      </c>
      <c r="O39">
        <v>-353</v>
      </c>
      <c r="P39">
        <v>-253</v>
      </c>
      <c r="Q39">
        <v>48</v>
      </c>
      <c r="R39">
        <v>0</v>
      </c>
      <c r="S39">
        <v>-32</v>
      </c>
      <c r="T39">
        <v>0</v>
      </c>
      <c r="U39">
        <v>0</v>
      </c>
      <c r="V39">
        <v>0</v>
      </c>
      <c r="W39">
        <v>0</v>
      </c>
      <c r="X39">
        <v>0</v>
      </c>
      <c r="Y39">
        <v>0</v>
      </c>
      <c r="Z39">
        <v>599</v>
      </c>
      <c r="AA39">
        <v>-10</v>
      </c>
    </row>
    <row r="40" spans="1:27" x14ac:dyDescent="0.2">
      <c r="A40" t="s">
        <v>75</v>
      </c>
      <c r="B40" t="s">
        <v>290</v>
      </c>
      <c r="C40" t="s">
        <v>291</v>
      </c>
      <c r="D40" t="s">
        <v>294</v>
      </c>
      <c r="E40">
        <v>348</v>
      </c>
      <c r="F40">
        <v>119</v>
      </c>
      <c r="G40">
        <v>11938</v>
      </c>
      <c r="H40">
        <v>0</v>
      </c>
      <c r="I40">
        <v>0</v>
      </c>
      <c r="J40">
        <v>267</v>
      </c>
      <c r="K40">
        <v>0</v>
      </c>
      <c r="L40">
        <v>0</v>
      </c>
      <c r="M40">
        <v>0</v>
      </c>
      <c r="N40">
        <v>0</v>
      </c>
      <c r="O40">
        <v>893</v>
      </c>
      <c r="P40">
        <v>-110</v>
      </c>
      <c r="Q40">
        <v>-47</v>
      </c>
      <c r="R40">
        <v>0</v>
      </c>
      <c r="S40">
        <v>530</v>
      </c>
      <c r="T40">
        <v>0</v>
      </c>
      <c r="U40">
        <v>0</v>
      </c>
      <c r="V40">
        <v>0</v>
      </c>
      <c r="W40">
        <v>0</v>
      </c>
      <c r="X40">
        <v>0</v>
      </c>
      <c r="Y40">
        <v>165</v>
      </c>
      <c r="Z40">
        <v>-49</v>
      </c>
      <c r="AA40">
        <v>10</v>
      </c>
    </row>
    <row r="41" spans="1:27" x14ac:dyDescent="0.2">
      <c r="E41" t="s">
        <v>295</v>
      </c>
      <c r="F41" t="s">
        <v>295</v>
      </c>
      <c r="G41" t="s">
        <v>295</v>
      </c>
      <c r="H41" t="s">
        <v>295</v>
      </c>
      <c r="I41" t="s">
        <v>295</v>
      </c>
      <c r="J41" t="s">
        <v>295</v>
      </c>
      <c r="K41" t="s">
        <v>295</v>
      </c>
      <c r="L41" t="s">
        <v>295</v>
      </c>
      <c r="M41" t="s">
        <v>295</v>
      </c>
      <c r="N41" t="s">
        <v>295</v>
      </c>
      <c r="O41" t="s">
        <v>295</v>
      </c>
      <c r="P41" t="s">
        <v>295</v>
      </c>
      <c r="Q41" t="s">
        <v>295</v>
      </c>
      <c r="R41" t="s">
        <v>295</v>
      </c>
      <c r="S41" t="s">
        <v>295</v>
      </c>
      <c r="T41" t="s">
        <v>295</v>
      </c>
      <c r="U41" t="s">
        <v>295</v>
      </c>
      <c r="V41" t="s">
        <v>295</v>
      </c>
      <c r="W41" t="s">
        <v>295</v>
      </c>
      <c r="X41" t="s">
        <v>295</v>
      </c>
      <c r="Y41" t="s">
        <v>295</v>
      </c>
      <c r="Z41" t="s">
        <v>295</v>
      </c>
      <c r="AA41" t="s">
        <v>295</v>
      </c>
    </row>
    <row r="42" spans="1:27" x14ac:dyDescent="0.2">
      <c r="A42" t="s">
        <v>77</v>
      </c>
      <c r="B42" t="s">
        <v>290</v>
      </c>
      <c r="C42" t="s">
        <v>291</v>
      </c>
      <c r="D42" t="s">
        <v>292</v>
      </c>
      <c r="E42">
        <v>7196</v>
      </c>
      <c r="F42">
        <v>0</v>
      </c>
      <c r="G42">
        <v>0</v>
      </c>
      <c r="H42">
        <v>0</v>
      </c>
      <c r="I42">
        <v>0</v>
      </c>
      <c r="J42">
        <v>0</v>
      </c>
      <c r="K42">
        <v>0</v>
      </c>
      <c r="L42">
        <v>3764</v>
      </c>
      <c r="M42">
        <v>4243</v>
      </c>
      <c r="N42">
        <v>0</v>
      </c>
      <c r="O42">
        <v>644</v>
      </c>
      <c r="P42">
        <v>0</v>
      </c>
      <c r="Q42">
        <v>0</v>
      </c>
      <c r="R42">
        <v>0</v>
      </c>
      <c r="S42">
        <v>0</v>
      </c>
      <c r="T42">
        <v>0</v>
      </c>
      <c r="U42">
        <v>0</v>
      </c>
      <c r="V42">
        <v>0</v>
      </c>
      <c r="W42">
        <v>0</v>
      </c>
      <c r="X42">
        <v>0</v>
      </c>
      <c r="Y42">
        <v>0</v>
      </c>
      <c r="Z42">
        <v>164</v>
      </c>
      <c r="AA42">
        <v>0</v>
      </c>
    </row>
    <row r="43" spans="1:27" x14ac:dyDescent="0.2">
      <c r="A43" t="s">
        <v>77</v>
      </c>
      <c r="B43" t="s">
        <v>290</v>
      </c>
      <c r="C43" t="s">
        <v>291</v>
      </c>
      <c r="D43" t="s">
        <v>293</v>
      </c>
      <c r="E43">
        <f>7629</f>
        <v>7629</v>
      </c>
      <c r="F43">
        <v>-5</v>
      </c>
      <c r="G43">
        <v>0</v>
      </c>
      <c r="H43">
        <v>0</v>
      </c>
      <c r="I43">
        <v>0</v>
      </c>
      <c r="J43">
        <v>0</v>
      </c>
      <c r="K43">
        <v>0</v>
      </c>
      <c r="L43">
        <v>0</v>
      </c>
      <c r="M43">
        <v>0</v>
      </c>
      <c r="N43">
        <v>0</v>
      </c>
      <c r="O43">
        <v>181</v>
      </c>
      <c r="P43">
        <v>13</v>
      </c>
      <c r="Q43">
        <v>93</v>
      </c>
      <c r="R43">
        <v>0</v>
      </c>
      <c r="S43">
        <v>0</v>
      </c>
      <c r="T43">
        <v>0</v>
      </c>
      <c r="U43">
        <v>0</v>
      </c>
      <c r="V43">
        <v>0</v>
      </c>
      <c r="W43">
        <v>0</v>
      </c>
      <c r="X43">
        <v>0</v>
      </c>
      <c r="Y43">
        <v>0</v>
      </c>
      <c r="Z43">
        <v>0</v>
      </c>
      <c r="AA43">
        <f>13-13</f>
        <v>0</v>
      </c>
    </row>
    <row r="44" spans="1:27" x14ac:dyDescent="0.2">
      <c r="A44" t="s">
        <v>77</v>
      </c>
      <c r="B44" t="s">
        <v>290</v>
      </c>
      <c r="C44" t="s">
        <v>291</v>
      </c>
      <c r="D44" t="s">
        <v>294</v>
      </c>
      <c r="E44">
        <f>E42-E43</f>
        <v>-433</v>
      </c>
      <c r="F44">
        <v>5</v>
      </c>
      <c r="G44">
        <v>0</v>
      </c>
      <c r="H44">
        <v>0</v>
      </c>
      <c r="I44">
        <v>0</v>
      </c>
      <c r="J44">
        <v>0</v>
      </c>
      <c r="K44">
        <v>0</v>
      </c>
      <c r="L44">
        <v>3764</v>
      </c>
      <c r="M44">
        <v>4243</v>
      </c>
      <c r="N44">
        <v>0</v>
      </c>
      <c r="O44">
        <v>463</v>
      </c>
      <c r="P44">
        <v>-13</v>
      </c>
      <c r="Q44">
        <v>-93</v>
      </c>
      <c r="R44">
        <v>0</v>
      </c>
      <c r="S44">
        <v>0</v>
      </c>
      <c r="T44">
        <v>0</v>
      </c>
      <c r="U44">
        <v>0</v>
      </c>
      <c r="V44">
        <v>0</v>
      </c>
      <c r="W44">
        <v>0</v>
      </c>
      <c r="X44">
        <v>0</v>
      </c>
      <c r="Y44">
        <v>0</v>
      </c>
      <c r="Z44">
        <v>164</v>
      </c>
      <c r="AA44">
        <f>AA42-AA43</f>
        <v>0</v>
      </c>
    </row>
    <row r="45" spans="1:27" x14ac:dyDescent="0.2">
      <c r="E45" t="s">
        <v>295</v>
      </c>
      <c r="F45" t="s">
        <v>295</v>
      </c>
      <c r="G45" t="s">
        <v>295</v>
      </c>
      <c r="H45" t="s">
        <v>295</v>
      </c>
      <c r="I45" t="s">
        <v>295</v>
      </c>
      <c r="J45" t="s">
        <v>295</v>
      </c>
      <c r="K45" t="s">
        <v>295</v>
      </c>
      <c r="L45" t="s">
        <v>295</v>
      </c>
      <c r="M45" t="s">
        <v>295</v>
      </c>
      <c r="N45" t="s">
        <v>295</v>
      </c>
      <c r="O45" t="s">
        <v>295</v>
      </c>
      <c r="P45" t="s">
        <v>295</v>
      </c>
      <c r="Q45" t="s">
        <v>295</v>
      </c>
      <c r="R45" t="s">
        <v>295</v>
      </c>
      <c r="S45" t="s">
        <v>295</v>
      </c>
      <c r="T45" t="s">
        <v>295</v>
      </c>
      <c r="U45" t="s">
        <v>295</v>
      </c>
      <c r="V45" t="s">
        <v>295</v>
      </c>
      <c r="W45" t="s">
        <v>295</v>
      </c>
      <c r="X45" t="s">
        <v>295</v>
      </c>
      <c r="Y45" t="s">
        <v>295</v>
      </c>
      <c r="Z45" t="s">
        <v>295</v>
      </c>
      <c r="AA45" t="s">
        <v>295</v>
      </c>
    </row>
    <row r="46" spans="1:27" x14ac:dyDescent="0.2">
      <c r="A46" t="s">
        <v>79</v>
      </c>
      <c r="B46" t="s">
        <v>290</v>
      </c>
      <c r="C46" t="s">
        <v>291</v>
      </c>
      <c r="D46" t="s">
        <v>292</v>
      </c>
      <c r="E46">
        <v>0</v>
      </c>
      <c r="F46">
        <v>14</v>
      </c>
      <c r="G46">
        <v>11437</v>
      </c>
      <c r="H46">
        <v>1343</v>
      </c>
      <c r="I46">
        <v>0</v>
      </c>
      <c r="J46">
        <v>357</v>
      </c>
      <c r="K46">
        <v>29166</v>
      </c>
      <c r="L46">
        <v>0</v>
      </c>
      <c r="M46">
        <v>0</v>
      </c>
      <c r="N46">
        <v>0</v>
      </c>
      <c r="O46">
        <v>783</v>
      </c>
      <c r="P46">
        <v>418</v>
      </c>
      <c r="Q46">
        <v>0</v>
      </c>
      <c r="R46">
        <v>0</v>
      </c>
      <c r="S46">
        <v>-4826</v>
      </c>
      <c r="T46">
        <v>0</v>
      </c>
      <c r="U46">
        <v>0</v>
      </c>
      <c r="V46">
        <v>0</v>
      </c>
      <c r="W46">
        <v>0</v>
      </c>
      <c r="X46">
        <v>0</v>
      </c>
      <c r="Y46">
        <v>68</v>
      </c>
      <c r="Z46">
        <v>-66</v>
      </c>
      <c r="AA46">
        <v>0</v>
      </c>
    </row>
    <row r="47" spans="1:27" x14ac:dyDescent="0.2">
      <c r="A47" t="s">
        <v>79</v>
      </c>
      <c r="B47" t="s">
        <v>290</v>
      </c>
      <c r="C47" t="s">
        <v>291</v>
      </c>
      <c r="D47" t="s">
        <v>293</v>
      </c>
      <c r="E47">
        <v>-32</v>
      </c>
      <c r="F47">
        <v>-5</v>
      </c>
      <c r="G47">
        <v>11489</v>
      </c>
      <c r="H47">
        <v>746</v>
      </c>
      <c r="I47">
        <v>0</v>
      </c>
      <c r="J47">
        <v>0</v>
      </c>
      <c r="K47">
        <v>0</v>
      </c>
      <c r="L47">
        <v>0</v>
      </c>
      <c r="M47">
        <v>0</v>
      </c>
      <c r="N47">
        <v>0</v>
      </c>
      <c r="O47">
        <v>509</v>
      </c>
      <c r="P47">
        <v>-150</v>
      </c>
      <c r="Q47">
        <v>1743</v>
      </c>
      <c r="R47">
        <v>0</v>
      </c>
      <c r="S47">
        <v>-4456</v>
      </c>
      <c r="T47">
        <v>0</v>
      </c>
      <c r="U47">
        <v>0</v>
      </c>
      <c r="V47">
        <v>0</v>
      </c>
      <c r="W47">
        <v>0</v>
      </c>
      <c r="X47">
        <v>0</v>
      </c>
      <c r="Y47">
        <v>0</v>
      </c>
      <c r="Z47">
        <v>-42</v>
      </c>
      <c r="AA47">
        <v>0</v>
      </c>
    </row>
    <row r="48" spans="1:27" x14ac:dyDescent="0.2">
      <c r="A48" t="s">
        <v>79</v>
      </c>
      <c r="B48" t="s">
        <v>290</v>
      </c>
      <c r="C48" t="s">
        <v>291</v>
      </c>
      <c r="D48" t="s">
        <v>294</v>
      </c>
      <c r="E48">
        <v>32</v>
      </c>
      <c r="F48">
        <v>19</v>
      </c>
      <c r="G48">
        <v>-52</v>
      </c>
      <c r="H48">
        <v>597</v>
      </c>
      <c r="I48">
        <v>0</v>
      </c>
      <c r="J48">
        <v>357</v>
      </c>
      <c r="K48">
        <v>29166</v>
      </c>
      <c r="L48">
        <v>0</v>
      </c>
      <c r="M48">
        <v>0</v>
      </c>
      <c r="N48">
        <v>0</v>
      </c>
      <c r="O48">
        <v>274</v>
      </c>
      <c r="P48">
        <v>568</v>
      </c>
      <c r="Q48">
        <v>-1743</v>
      </c>
      <c r="R48">
        <v>0</v>
      </c>
      <c r="S48">
        <v>-370</v>
      </c>
      <c r="T48">
        <v>0</v>
      </c>
      <c r="U48">
        <v>0</v>
      </c>
      <c r="V48">
        <v>0</v>
      </c>
      <c r="W48">
        <v>0</v>
      </c>
      <c r="X48">
        <v>0</v>
      </c>
      <c r="Y48">
        <v>68</v>
      </c>
      <c r="Z48">
        <v>-24</v>
      </c>
      <c r="AA48">
        <v>0</v>
      </c>
    </row>
    <row r="49" spans="1:27" x14ac:dyDescent="0.2">
      <c r="E49" t="s">
        <v>295</v>
      </c>
      <c r="F49" t="s">
        <v>295</v>
      </c>
      <c r="G49" t="s">
        <v>295</v>
      </c>
      <c r="H49" t="s">
        <v>295</v>
      </c>
      <c r="I49" t="s">
        <v>295</v>
      </c>
      <c r="J49" t="s">
        <v>295</v>
      </c>
      <c r="K49" t="s">
        <v>295</v>
      </c>
      <c r="L49" t="s">
        <v>295</v>
      </c>
      <c r="M49" t="s">
        <v>295</v>
      </c>
      <c r="N49" t="s">
        <v>295</v>
      </c>
      <c r="O49" t="s">
        <v>295</v>
      </c>
      <c r="P49" t="s">
        <v>295</v>
      </c>
      <c r="Q49" t="s">
        <v>295</v>
      </c>
      <c r="R49" t="s">
        <v>295</v>
      </c>
      <c r="S49" t="s">
        <v>295</v>
      </c>
      <c r="T49" t="s">
        <v>295</v>
      </c>
      <c r="U49" t="s">
        <v>295</v>
      </c>
      <c r="V49" t="s">
        <v>295</v>
      </c>
      <c r="W49" t="s">
        <v>295</v>
      </c>
      <c r="X49" t="s">
        <v>295</v>
      </c>
      <c r="Y49" t="s">
        <v>295</v>
      </c>
      <c r="Z49" t="s">
        <v>295</v>
      </c>
      <c r="AA49" t="s">
        <v>295</v>
      </c>
    </row>
    <row r="50" spans="1:27" x14ac:dyDescent="0.2">
      <c r="A50" t="s">
        <v>296</v>
      </c>
      <c r="B50" t="s">
        <v>290</v>
      </c>
      <c r="C50" t="s">
        <v>291</v>
      </c>
      <c r="D50" t="s">
        <v>292</v>
      </c>
      <c r="E50">
        <v>0</v>
      </c>
      <c r="F50">
        <v>0</v>
      </c>
      <c r="G50">
        <v>103</v>
      </c>
      <c r="H50">
        <v>1168</v>
      </c>
      <c r="I50">
        <v>0</v>
      </c>
      <c r="J50">
        <v>0</v>
      </c>
      <c r="K50">
        <v>21400</v>
      </c>
      <c r="L50">
        <v>0</v>
      </c>
      <c r="M50">
        <v>0</v>
      </c>
      <c r="N50">
        <v>0</v>
      </c>
      <c r="O50">
        <v>0</v>
      </c>
      <c r="P50">
        <v>0</v>
      </c>
      <c r="Q50">
        <v>0</v>
      </c>
      <c r="R50">
        <v>0</v>
      </c>
      <c r="S50">
        <v>0</v>
      </c>
      <c r="T50">
        <v>0</v>
      </c>
      <c r="U50">
        <v>0</v>
      </c>
      <c r="V50">
        <v>0</v>
      </c>
      <c r="W50">
        <v>0</v>
      </c>
      <c r="X50">
        <v>0</v>
      </c>
      <c r="Y50">
        <v>0</v>
      </c>
      <c r="Z50">
        <v>0</v>
      </c>
      <c r="AA50">
        <v>0</v>
      </c>
    </row>
    <row r="51" spans="1:27" x14ac:dyDescent="0.2">
      <c r="A51" t="s">
        <v>296</v>
      </c>
      <c r="B51" t="s">
        <v>290</v>
      </c>
      <c r="C51" t="s">
        <v>291</v>
      </c>
      <c r="D51" t="s">
        <v>293</v>
      </c>
      <c r="E51">
        <v>0</v>
      </c>
      <c r="F51">
        <v>0</v>
      </c>
      <c r="G51">
        <v>2270</v>
      </c>
      <c r="H51">
        <v>679</v>
      </c>
      <c r="I51">
        <v>0</v>
      </c>
      <c r="J51">
        <v>0</v>
      </c>
      <c r="K51">
        <v>0</v>
      </c>
      <c r="L51">
        <v>0</v>
      </c>
      <c r="M51">
        <v>0</v>
      </c>
      <c r="N51">
        <v>0</v>
      </c>
      <c r="O51">
        <v>0</v>
      </c>
      <c r="P51">
        <v>0</v>
      </c>
      <c r="Q51">
        <v>924</v>
      </c>
      <c r="R51">
        <v>0</v>
      </c>
      <c r="S51">
        <v>0</v>
      </c>
      <c r="T51">
        <v>0</v>
      </c>
      <c r="U51">
        <v>0</v>
      </c>
      <c r="V51">
        <v>0</v>
      </c>
      <c r="W51">
        <v>0</v>
      </c>
      <c r="X51">
        <v>0</v>
      </c>
      <c r="Y51">
        <v>0</v>
      </c>
      <c r="Z51">
        <v>0</v>
      </c>
      <c r="AA51">
        <v>0</v>
      </c>
    </row>
    <row r="52" spans="1:27" x14ac:dyDescent="0.2">
      <c r="A52" t="s">
        <v>296</v>
      </c>
      <c r="B52" t="s">
        <v>290</v>
      </c>
      <c r="C52" t="s">
        <v>291</v>
      </c>
      <c r="D52" t="s">
        <v>294</v>
      </c>
      <c r="E52">
        <v>0</v>
      </c>
      <c r="F52">
        <v>0</v>
      </c>
      <c r="G52">
        <v>-2167</v>
      </c>
      <c r="H52">
        <v>489</v>
      </c>
      <c r="I52">
        <v>0</v>
      </c>
      <c r="J52">
        <v>0</v>
      </c>
      <c r="K52">
        <v>21400</v>
      </c>
      <c r="L52">
        <v>0</v>
      </c>
      <c r="M52">
        <v>0</v>
      </c>
      <c r="N52">
        <v>0</v>
      </c>
      <c r="O52">
        <v>0</v>
      </c>
      <c r="P52">
        <v>0</v>
      </c>
      <c r="Q52">
        <v>-924</v>
      </c>
      <c r="R52">
        <v>0</v>
      </c>
      <c r="S52">
        <v>0</v>
      </c>
      <c r="T52">
        <v>0</v>
      </c>
      <c r="U52">
        <v>0</v>
      </c>
      <c r="V52">
        <v>0</v>
      </c>
      <c r="W52">
        <v>0</v>
      </c>
      <c r="X52">
        <v>0</v>
      </c>
      <c r="Y52">
        <v>0</v>
      </c>
      <c r="Z52">
        <v>0</v>
      </c>
      <c r="AA52">
        <v>0</v>
      </c>
    </row>
    <row r="53" spans="1:27" x14ac:dyDescent="0.2">
      <c r="E53" t="s">
        <v>295</v>
      </c>
      <c r="F53" t="s">
        <v>295</v>
      </c>
      <c r="G53" t="s">
        <v>295</v>
      </c>
      <c r="H53" t="s">
        <v>295</v>
      </c>
      <c r="I53" t="s">
        <v>295</v>
      </c>
      <c r="J53" t="s">
        <v>295</v>
      </c>
      <c r="K53" t="s">
        <v>295</v>
      </c>
      <c r="L53" t="s">
        <v>295</v>
      </c>
      <c r="M53" t="s">
        <v>295</v>
      </c>
      <c r="N53" t="s">
        <v>295</v>
      </c>
      <c r="O53" t="s">
        <v>295</v>
      </c>
      <c r="P53" t="s">
        <v>295</v>
      </c>
      <c r="Q53" t="s">
        <v>295</v>
      </c>
      <c r="R53" t="s">
        <v>295</v>
      </c>
      <c r="S53" t="s">
        <v>295</v>
      </c>
      <c r="T53" t="s">
        <v>295</v>
      </c>
      <c r="U53" t="s">
        <v>295</v>
      </c>
      <c r="V53" t="s">
        <v>295</v>
      </c>
      <c r="W53" t="s">
        <v>295</v>
      </c>
      <c r="X53" t="s">
        <v>295</v>
      </c>
      <c r="Y53" t="s">
        <v>295</v>
      </c>
      <c r="Z53" t="s">
        <v>295</v>
      </c>
      <c r="AA53" t="s">
        <v>295</v>
      </c>
    </row>
    <row r="54" spans="1:27" x14ac:dyDescent="0.2">
      <c r="A54" t="s">
        <v>86</v>
      </c>
      <c r="B54" t="s">
        <v>290</v>
      </c>
      <c r="C54" t="s">
        <v>291</v>
      </c>
      <c r="D54" t="s">
        <v>292</v>
      </c>
      <c r="E54">
        <v>516</v>
      </c>
      <c r="F54">
        <v>861</v>
      </c>
      <c r="G54">
        <v>19447</v>
      </c>
      <c r="H54">
        <v>0</v>
      </c>
      <c r="I54">
        <v>0</v>
      </c>
      <c r="J54">
        <v>475</v>
      </c>
      <c r="K54">
        <v>0</v>
      </c>
      <c r="L54">
        <v>0</v>
      </c>
      <c r="M54">
        <v>0</v>
      </c>
      <c r="N54">
        <v>4</v>
      </c>
      <c r="O54">
        <v>398</v>
      </c>
      <c r="P54">
        <v>130</v>
      </c>
      <c r="Q54">
        <v>0</v>
      </c>
      <c r="R54">
        <v>0</v>
      </c>
      <c r="S54">
        <v>37</v>
      </c>
      <c r="T54">
        <v>0</v>
      </c>
      <c r="U54">
        <v>0</v>
      </c>
      <c r="V54">
        <v>0</v>
      </c>
      <c r="W54">
        <v>0</v>
      </c>
      <c r="X54">
        <v>0</v>
      </c>
      <c r="Y54">
        <v>268</v>
      </c>
      <c r="Z54">
        <v>792</v>
      </c>
      <c r="AA54">
        <v>0</v>
      </c>
    </row>
    <row r="55" spans="1:27" x14ac:dyDescent="0.2">
      <c r="A55" t="s">
        <v>86</v>
      </c>
      <c r="B55" t="s">
        <v>290</v>
      </c>
      <c r="C55" t="s">
        <v>291</v>
      </c>
      <c r="D55" t="s">
        <v>293</v>
      </c>
      <c r="E55">
        <v>147</v>
      </c>
      <c r="F55">
        <v>211</v>
      </c>
      <c r="G55">
        <v>9583</v>
      </c>
      <c r="H55">
        <v>0</v>
      </c>
      <c r="I55">
        <v>0</v>
      </c>
      <c r="J55">
        <v>0</v>
      </c>
      <c r="K55">
        <v>0</v>
      </c>
      <c r="L55">
        <v>0</v>
      </c>
      <c r="M55">
        <v>0</v>
      </c>
      <c r="N55">
        <v>0</v>
      </c>
      <c r="O55">
        <v>-163</v>
      </c>
      <c r="P55">
        <v>-76</v>
      </c>
      <c r="Q55">
        <v>132</v>
      </c>
      <c r="R55">
        <v>0</v>
      </c>
      <c r="S55">
        <v>-95</v>
      </c>
      <c r="T55">
        <v>0</v>
      </c>
      <c r="U55">
        <v>0</v>
      </c>
      <c r="V55">
        <v>0</v>
      </c>
      <c r="W55">
        <v>0</v>
      </c>
      <c r="X55">
        <v>0</v>
      </c>
      <c r="Y55">
        <v>0</v>
      </c>
      <c r="Z55">
        <v>815</v>
      </c>
      <c r="AA55">
        <v>0</v>
      </c>
    </row>
    <row r="56" spans="1:27" x14ac:dyDescent="0.2">
      <c r="A56" t="s">
        <v>86</v>
      </c>
      <c r="B56" t="s">
        <v>290</v>
      </c>
      <c r="C56" t="s">
        <v>291</v>
      </c>
      <c r="D56" t="s">
        <v>294</v>
      </c>
      <c r="E56">
        <v>369</v>
      </c>
      <c r="F56">
        <v>650</v>
      </c>
      <c r="G56">
        <v>9864</v>
      </c>
      <c r="H56">
        <v>0</v>
      </c>
      <c r="I56">
        <v>0</v>
      </c>
      <c r="J56">
        <v>475</v>
      </c>
      <c r="K56">
        <v>0</v>
      </c>
      <c r="L56">
        <v>0</v>
      </c>
      <c r="M56">
        <v>0</v>
      </c>
      <c r="N56">
        <v>4</v>
      </c>
      <c r="O56">
        <v>561</v>
      </c>
      <c r="P56">
        <v>206</v>
      </c>
      <c r="Q56">
        <v>-132</v>
      </c>
      <c r="R56">
        <v>0</v>
      </c>
      <c r="S56">
        <v>132</v>
      </c>
      <c r="T56">
        <v>0</v>
      </c>
      <c r="U56">
        <v>0</v>
      </c>
      <c r="V56">
        <v>0</v>
      </c>
      <c r="W56">
        <v>0</v>
      </c>
      <c r="X56">
        <v>0</v>
      </c>
      <c r="Y56">
        <v>268</v>
      </c>
      <c r="Z56">
        <v>-23</v>
      </c>
      <c r="AA56">
        <v>0</v>
      </c>
    </row>
    <row r="57" spans="1:27" x14ac:dyDescent="0.2">
      <c r="E57" t="s">
        <v>295</v>
      </c>
      <c r="F57" t="s">
        <v>295</v>
      </c>
      <c r="G57" t="s">
        <v>295</v>
      </c>
      <c r="H57" t="s">
        <v>295</v>
      </c>
      <c r="I57" t="s">
        <v>295</v>
      </c>
      <c r="J57" t="s">
        <v>295</v>
      </c>
      <c r="K57" t="s">
        <v>295</v>
      </c>
      <c r="L57" t="s">
        <v>295</v>
      </c>
      <c r="M57" t="s">
        <v>295</v>
      </c>
      <c r="N57" t="s">
        <v>295</v>
      </c>
      <c r="O57" t="s">
        <v>295</v>
      </c>
      <c r="P57" t="s">
        <v>295</v>
      </c>
      <c r="Q57" t="s">
        <v>295</v>
      </c>
      <c r="R57" t="s">
        <v>295</v>
      </c>
      <c r="S57" t="s">
        <v>295</v>
      </c>
      <c r="T57" t="s">
        <v>295</v>
      </c>
      <c r="U57" t="s">
        <v>295</v>
      </c>
      <c r="V57" t="s">
        <v>295</v>
      </c>
      <c r="W57" t="s">
        <v>295</v>
      </c>
      <c r="X57" t="s">
        <v>295</v>
      </c>
      <c r="Y57" t="s">
        <v>295</v>
      </c>
      <c r="Z57" t="s">
        <v>295</v>
      </c>
      <c r="AA57" t="s">
        <v>295</v>
      </c>
    </row>
    <row r="58" spans="1:27" x14ac:dyDescent="0.2">
      <c r="A58" t="s">
        <v>88</v>
      </c>
      <c r="B58" t="s">
        <v>290</v>
      </c>
      <c r="C58" t="s">
        <v>291</v>
      </c>
      <c r="D58" t="s">
        <v>292</v>
      </c>
      <c r="E58">
        <v>0</v>
      </c>
      <c r="F58">
        <v>314</v>
      </c>
      <c r="G58">
        <v>15416</v>
      </c>
      <c r="H58">
        <v>0</v>
      </c>
      <c r="I58">
        <v>0</v>
      </c>
      <c r="J58">
        <v>7</v>
      </c>
      <c r="K58">
        <v>0</v>
      </c>
      <c r="L58">
        <v>0</v>
      </c>
      <c r="M58">
        <v>0</v>
      </c>
      <c r="N58">
        <v>0</v>
      </c>
      <c r="O58">
        <v>23</v>
      </c>
      <c r="P58">
        <v>-271</v>
      </c>
      <c r="Q58">
        <v>0</v>
      </c>
      <c r="R58">
        <v>0</v>
      </c>
      <c r="S58">
        <v>54</v>
      </c>
      <c r="T58">
        <v>0</v>
      </c>
      <c r="U58">
        <v>0</v>
      </c>
      <c r="V58">
        <v>0</v>
      </c>
      <c r="W58">
        <v>0</v>
      </c>
      <c r="X58">
        <v>0</v>
      </c>
      <c r="Y58">
        <v>122</v>
      </c>
      <c r="Z58">
        <v>-539</v>
      </c>
      <c r="AA58">
        <v>0</v>
      </c>
    </row>
    <row r="59" spans="1:27" x14ac:dyDescent="0.2">
      <c r="A59" t="s">
        <v>88</v>
      </c>
      <c r="B59" t="s">
        <v>290</v>
      </c>
      <c r="C59" t="s">
        <v>291</v>
      </c>
      <c r="D59" t="s">
        <v>293</v>
      </c>
      <c r="E59">
        <v>-125</v>
      </c>
      <c r="F59">
        <v>-9</v>
      </c>
      <c r="G59">
        <v>7721</v>
      </c>
      <c r="H59">
        <v>0</v>
      </c>
      <c r="I59">
        <v>0</v>
      </c>
      <c r="J59">
        <v>0</v>
      </c>
      <c r="K59">
        <v>0</v>
      </c>
      <c r="L59">
        <v>0</v>
      </c>
      <c r="M59">
        <v>0</v>
      </c>
      <c r="N59">
        <v>0</v>
      </c>
      <c r="O59">
        <v>-21</v>
      </c>
      <c r="P59">
        <v>-333</v>
      </c>
      <c r="Q59">
        <v>30</v>
      </c>
      <c r="R59">
        <v>0</v>
      </c>
      <c r="S59">
        <v>-334</v>
      </c>
      <c r="T59">
        <v>0</v>
      </c>
      <c r="U59">
        <v>0</v>
      </c>
      <c r="V59">
        <v>0</v>
      </c>
      <c r="W59">
        <v>0</v>
      </c>
      <c r="X59">
        <v>0</v>
      </c>
      <c r="Y59">
        <v>0</v>
      </c>
      <c r="Z59">
        <v>-184</v>
      </c>
      <c r="AA59">
        <v>0</v>
      </c>
    </row>
    <row r="60" spans="1:27" x14ac:dyDescent="0.2">
      <c r="A60" t="s">
        <v>88</v>
      </c>
      <c r="B60" t="s">
        <v>290</v>
      </c>
      <c r="C60" t="s">
        <v>291</v>
      </c>
      <c r="D60" t="s">
        <v>294</v>
      </c>
      <c r="E60">
        <v>125</v>
      </c>
      <c r="F60">
        <v>323</v>
      </c>
      <c r="G60">
        <v>7695</v>
      </c>
      <c r="H60">
        <v>0</v>
      </c>
      <c r="I60">
        <v>0</v>
      </c>
      <c r="J60">
        <v>7</v>
      </c>
      <c r="K60">
        <v>0</v>
      </c>
      <c r="L60">
        <v>0</v>
      </c>
      <c r="M60">
        <v>0</v>
      </c>
      <c r="N60">
        <v>0</v>
      </c>
      <c r="O60">
        <v>44</v>
      </c>
      <c r="P60">
        <v>62</v>
      </c>
      <c r="Q60">
        <v>-30</v>
      </c>
      <c r="R60">
        <v>0</v>
      </c>
      <c r="S60">
        <v>388</v>
      </c>
      <c r="T60">
        <v>0</v>
      </c>
      <c r="U60">
        <v>0</v>
      </c>
      <c r="V60">
        <v>0</v>
      </c>
      <c r="W60">
        <v>0</v>
      </c>
      <c r="X60">
        <v>0</v>
      </c>
      <c r="Y60">
        <v>122</v>
      </c>
      <c r="Z60">
        <v>-355</v>
      </c>
      <c r="AA60">
        <v>0</v>
      </c>
    </row>
    <row r="61" spans="1:27" x14ac:dyDescent="0.2">
      <c r="E61" t="s">
        <v>295</v>
      </c>
      <c r="F61" t="s">
        <v>295</v>
      </c>
      <c r="G61" t="s">
        <v>295</v>
      </c>
      <c r="H61" t="s">
        <v>295</v>
      </c>
      <c r="I61" t="s">
        <v>295</v>
      </c>
      <c r="J61" t="s">
        <v>295</v>
      </c>
      <c r="K61" t="s">
        <v>295</v>
      </c>
      <c r="L61" t="s">
        <v>295</v>
      </c>
      <c r="M61" t="s">
        <v>295</v>
      </c>
      <c r="N61" t="s">
        <v>295</v>
      </c>
      <c r="O61" t="s">
        <v>295</v>
      </c>
      <c r="P61" t="s">
        <v>295</v>
      </c>
      <c r="Q61" t="s">
        <v>295</v>
      </c>
      <c r="R61" t="s">
        <v>295</v>
      </c>
      <c r="S61" t="s">
        <v>295</v>
      </c>
      <c r="T61" t="s">
        <v>295</v>
      </c>
      <c r="U61" t="s">
        <v>295</v>
      </c>
      <c r="V61" t="s">
        <v>295</v>
      </c>
      <c r="W61" t="s">
        <v>295</v>
      </c>
      <c r="X61" t="s">
        <v>295</v>
      </c>
      <c r="Y61" t="s">
        <v>295</v>
      </c>
      <c r="Z61" t="s">
        <v>295</v>
      </c>
      <c r="AA61" t="s">
        <v>295</v>
      </c>
    </row>
    <row r="62" spans="1:27" x14ac:dyDescent="0.2">
      <c r="A62" t="s">
        <v>90</v>
      </c>
      <c r="B62" t="s">
        <v>290</v>
      </c>
      <c r="C62" t="s">
        <v>291</v>
      </c>
      <c r="D62" t="s">
        <v>292</v>
      </c>
      <c r="E62">
        <v>0</v>
      </c>
      <c r="F62">
        <v>10563</v>
      </c>
      <c r="G62">
        <v>9661</v>
      </c>
      <c r="H62">
        <v>0</v>
      </c>
      <c r="I62">
        <v>0</v>
      </c>
      <c r="J62">
        <v>4226</v>
      </c>
      <c r="K62">
        <v>0</v>
      </c>
      <c r="L62">
        <v>0</v>
      </c>
      <c r="M62">
        <v>0</v>
      </c>
      <c r="N62">
        <v>45</v>
      </c>
      <c r="O62">
        <v>1204</v>
      </c>
      <c r="P62">
        <f>-3547+1</f>
        <v>-3546</v>
      </c>
      <c r="Q62">
        <v>42</v>
      </c>
      <c r="R62">
        <v>0</v>
      </c>
      <c r="S62">
        <v>-184</v>
      </c>
      <c r="T62">
        <v>0</v>
      </c>
      <c r="U62">
        <v>0</v>
      </c>
      <c r="V62">
        <v>0</v>
      </c>
      <c r="W62">
        <v>0</v>
      </c>
      <c r="X62">
        <v>0</v>
      </c>
      <c r="Y62">
        <v>0</v>
      </c>
      <c r="Z62">
        <v>0</v>
      </c>
      <c r="AA62">
        <f>1-1</f>
        <v>0</v>
      </c>
    </row>
    <row r="63" spans="1:27" x14ac:dyDescent="0.2">
      <c r="A63" t="s">
        <v>90</v>
      </c>
      <c r="B63" t="s">
        <v>290</v>
      </c>
      <c r="C63" t="s">
        <v>291</v>
      </c>
      <c r="D63" t="s">
        <v>293</v>
      </c>
      <c r="E63">
        <v>0</v>
      </c>
      <c r="F63">
        <v>6083</v>
      </c>
      <c r="G63">
        <v>6016</v>
      </c>
      <c r="H63">
        <v>0</v>
      </c>
      <c r="I63">
        <v>0</v>
      </c>
      <c r="J63">
        <v>0</v>
      </c>
      <c r="K63">
        <v>0</v>
      </c>
      <c r="L63">
        <v>0</v>
      </c>
      <c r="M63">
        <v>0</v>
      </c>
      <c r="N63">
        <v>0</v>
      </c>
      <c r="O63">
        <v>738</v>
      </c>
      <c r="P63">
        <v>-2476</v>
      </c>
      <c r="Q63">
        <v>42</v>
      </c>
      <c r="R63">
        <v>0</v>
      </c>
      <c r="S63">
        <v>-134</v>
      </c>
      <c r="T63">
        <v>0</v>
      </c>
      <c r="U63">
        <v>0</v>
      </c>
      <c r="V63">
        <v>0</v>
      </c>
      <c r="W63">
        <v>0</v>
      </c>
      <c r="X63">
        <v>0</v>
      </c>
      <c r="Y63">
        <v>0</v>
      </c>
      <c r="Z63">
        <v>0</v>
      </c>
      <c r="AA63">
        <v>0</v>
      </c>
    </row>
    <row r="64" spans="1:27" x14ac:dyDescent="0.2">
      <c r="A64" t="s">
        <v>90</v>
      </c>
      <c r="B64" t="s">
        <v>290</v>
      </c>
      <c r="C64" t="s">
        <v>291</v>
      </c>
      <c r="D64" t="s">
        <v>294</v>
      </c>
      <c r="E64">
        <v>0</v>
      </c>
      <c r="F64">
        <v>4480</v>
      </c>
      <c r="G64">
        <v>3645</v>
      </c>
      <c r="H64">
        <v>0</v>
      </c>
      <c r="I64">
        <v>0</v>
      </c>
      <c r="J64">
        <v>4226</v>
      </c>
      <c r="K64">
        <v>0</v>
      </c>
      <c r="L64">
        <v>0</v>
      </c>
      <c r="M64">
        <v>0</v>
      </c>
      <c r="N64">
        <v>45</v>
      </c>
      <c r="O64">
        <v>466</v>
      </c>
      <c r="P64">
        <f>P62-P63</f>
        <v>-1070</v>
      </c>
      <c r="Q64">
        <v>0</v>
      </c>
      <c r="R64">
        <v>0</v>
      </c>
      <c r="S64">
        <v>-50</v>
      </c>
      <c r="T64">
        <v>0</v>
      </c>
      <c r="U64">
        <v>0</v>
      </c>
      <c r="V64">
        <v>0</v>
      </c>
      <c r="W64">
        <v>0</v>
      </c>
      <c r="X64">
        <v>0</v>
      </c>
      <c r="Y64">
        <v>0</v>
      </c>
      <c r="Z64">
        <v>0</v>
      </c>
      <c r="AA64">
        <f>AA62-AA63</f>
        <v>0</v>
      </c>
    </row>
    <row r="65" spans="1:27" x14ac:dyDescent="0.2">
      <c r="E65" t="s">
        <v>295</v>
      </c>
      <c r="F65" t="s">
        <v>295</v>
      </c>
      <c r="G65" t="s">
        <v>295</v>
      </c>
      <c r="H65" t="s">
        <v>295</v>
      </c>
      <c r="I65" t="s">
        <v>295</v>
      </c>
      <c r="J65" t="s">
        <v>295</v>
      </c>
      <c r="K65" t="s">
        <v>295</v>
      </c>
      <c r="L65" t="s">
        <v>295</v>
      </c>
      <c r="M65" t="s">
        <v>295</v>
      </c>
      <c r="N65" t="s">
        <v>295</v>
      </c>
      <c r="O65" t="s">
        <v>295</v>
      </c>
      <c r="P65" t="s">
        <v>295</v>
      </c>
      <c r="Q65" t="s">
        <v>295</v>
      </c>
      <c r="R65" t="s">
        <v>295</v>
      </c>
      <c r="S65" t="s">
        <v>295</v>
      </c>
      <c r="T65" t="s">
        <v>295</v>
      </c>
      <c r="U65" t="s">
        <v>295</v>
      </c>
      <c r="V65" t="s">
        <v>295</v>
      </c>
      <c r="W65" t="s">
        <v>295</v>
      </c>
      <c r="X65" t="s">
        <v>295</v>
      </c>
      <c r="Y65" t="s">
        <v>295</v>
      </c>
      <c r="Z65" t="s">
        <v>295</v>
      </c>
      <c r="AA65" t="s">
        <v>295</v>
      </c>
    </row>
    <row r="66" spans="1:27" x14ac:dyDescent="0.2">
      <c r="A66" t="s">
        <v>92</v>
      </c>
      <c r="B66" t="s">
        <v>290</v>
      </c>
      <c r="C66" t="s">
        <v>291</v>
      </c>
      <c r="D66" t="s">
        <v>292</v>
      </c>
      <c r="E66">
        <v>3870</v>
      </c>
      <c r="F66">
        <v>603</v>
      </c>
      <c r="G66">
        <v>8799</v>
      </c>
      <c r="H66">
        <v>0</v>
      </c>
      <c r="I66">
        <v>0</v>
      </c>
      <c r="J66">
        <v>2632</v>
      </c>
      <c r="K66">
        <v>0</v>
      </c>
      <c r="L66">
        <v>0</v>
      </c>
      <c r="M66">
        <v>0</v>
      </c>
      <c r="N66">
        <v>156</v>
      </c>
      <c r="O66">
        <v>3</v>
      </c>
      <c r="P66">
        <f>512+3</f>
        <v>515</v>
      </c>
      <c r="Q66">
        <v>21</v>
      </c>
      <c r="R66">
        <v>0</v>
      </c>
      <c r="S66">
        <v>-10</v>
      </c>
      <c r="T66">
        <v>0</v>
      </c>
      <c r="U66">
        <v>0</v>
      </c>
      <c r="V66">
        <v>0</v>
      </c>
      <c r="W66">
        <v>0</v>
      </c>
      <c r="X66">
        <v>0</v>
      </c>
      <c r="Y66">
        <v>20</v>
      </c>
      <c r="Z66">
        <v>-3</v>
      </c>
      <c r="AA66">
        <f>3-3</f>
        <v>0</v>
      </c>
    </row>
    <row r="67" spans="1:27" x14ac:dyDescent="0.2">
      <c r="A67" t="s">
        <v>92</v>
      </c>
      <c r="B67" t="s">
        <v>290</v>
      </c>
      <c r="C67" t="s">
        <v>291</v>
      </c>
      <c r="D67" t="s">
        <v>293</v>
      </c>
      <c r="E67">
        <v>1456</v>
      </c>
      <c r="F67">
        <v>510</v>
      </c>
      <c r="G67">
        <v>2351</v>
      </c>
      <c r="H67">
        <v>0</v>
      </c>
      <c r="I67">
        <v>0</v>
      </c>
      <c r="J67">
        <v>0</v>
      </c>
      <c r="K67">
        <v>0</v>
      </c>
      <c r="L67">
        <v>0</v>
      </c>
      <c r="M67">
        <v>0</v>
      </c>
      <c r="N67">
        <v>0</v>
      </c>
      <c r="O67">
        <v>-1</v>
      </c>
      <c r="P67">
        <v>219</v>
      </c>
      <c r="Q67">
        <v>23</v>
      </c>
      <c r="R67">
        <v>0</v>
      </c>
      <c r="S67">
        <v>-4</v>
      </c>
      <c r="T67">
        <v>0</v>
      </c>
      <c r="U67">
        <v>0</v>
      </c>
      <c r="V67">
        <v>0</v>
      </c>
      <c r="W67">
        <v>0</v>
      </c>
      <c r="X67">
        <v>0</v>
      </c>
      <c r="Y67">
        <v>0</v>
      </c>
      <c r="Z67">
        <v>0</v>
      </c>
      <c r="AA67">
        <v>0</v>
      </c>
    </row>
    <row r="68" spans="1:27" x14ac:dyDescent="0.2">
      <c r="A68" t="s">
        <v>92</v>
      </c>
      <c r="B68" t="s">
        <v>290</v>
      </c>
      <c r="C68" t="s">
        <v>291</v>
      </c>
      <c r="D68" t="s">
        <v>294</v>
      </c>
      <c r="E68">
        <v>2414</v>
      </c>
      <c r="F68">
        <v>93</v>
      </c>
      <c r="G68">
        <v>6448</v>
      </c>
      <c r="H68">
        <v>0</v>
      </c>
      <c r="I68">
        <v>0</v>
      </c>
      <c r="J68">
        <v>2632</v>
      </c>
      <c r="K68">
        <v>0</v>
      </c>
      <c r="L68">
        <v>0</v>
      </c>
      <c r="M68">
        <v>0</v>
      </c>
      <c r="N68">
        <v>156</v>
      </c>
      <c r="O68">
        <v>4</v>
      </c>
      <c r="P68">
        <f>P66-P67</f>
        <v>296</v>
      </c>
      <c r="Q68">
        <v>-2</v>
      </c>
      <c r="R68">
        <v>0</v>
      </c>
      <c r="S68">
        <v>-6</v>
      </c>
      <c r="T68">
        <v>0</v>
      </c>
      <c r="U68">
        <v>0</v>
      </c>
      <c r="V68">
        <v>0</v>
      </c>
      <c r="W68">
        <v>0</v>
      </c>
      <c r="X68">
        <v>0</v>
      </c>
      <c r="Y68">
        <v>20</v>
      </c>
      <c r="Z68">
        <v>-3</v>
      </c>
      <c r="AA68">
        <f>AA66-AA67</f>
        <v>0</v>
      </c>
    </row>
    <row r="69" spans="1:27" x14ac:dyDescent="0.2">
      <c r="E69" t="s">
        <v>295</v>
      </c>
      <c r="F69" t="s">
        <v>295</v>
      </c>
      <c r="G69" t="s">
        <v>295</v>
      </c>
      <c r="H69" t="s">
        <v>295</v>
      </c>
      <c r="I69" t="s">
        <v>295</v>
      </c>
      <c r="J69" t="s">
        <v>295</v>
      </c>
      <c r="K69" t="s">
        <v>295</v>
      </c>
      <c r="L69" t="s">
        <v>295</v>
      </c>
      <c r="M69" t="s">
        <v>295</v>
      </c>
      <c r="N69" t="s">
        <v>295</v>
      </c>
      <c r="O69" t="s">
        <v>295</v>
      </c>
      <c r="P69" t="s">
        <v>295</v>
      </c>
      <c r="Q69" t="s">
        <v>295</v>
      </c>
      <c r="R69" t="s">
        <v>295</v>
      </c>
      <c r="S69" t="s">
        <v>295</v>
      </c>
      <c r="T69" t="s">
        <v>295</v>
      </c>
      <c r="U69" t="s">
        <v>295</v>
      </c>
      <c r="V69" t="s">
        <v>295</v>
      </c>
      <c r="W69" t="s">
        <v>295</v>
      </c>
      <c r="X69" t="s">
        <v>295</v>
      </c>
      <c r="Y69" t="s">
        <v>295</v>
      </c>
      <c r="Z69" t="s">
        <v>295</v>
      </c>
      <c r="AA69" t="s">
        <v>295</v>
      </c>
    </row>
    <row r="70" spans="1:27" x14ac:dyDescent="0.2">
      <c r="A70" t="s">
        <v>94</v>
      </c>
      <c r="B70" t="s">
        <v>290</v>
      </c>
      <c r="C70" t="s">
        <v>291</v>
      </c>
      <c r="D70" t="s">
        <v>292</v>
      </c>
      <c r="E70">
        <v>0</v>
      </c>
      <c r="F70">
        <v>1012</v>
      </c>
      <c r="G70">
        <v>34437</v>
      </c>
      <c r="H70">
        <v>0</v>
      </c>
      <c r="I70">
        <v>0</v>
      </c>
      <c r="J70">
        <v>1211</v>
      </c>
      <c r="K70">
        <v>0</v>
      </c>
      <c r="L70">
        <v>0</v>
      </c>
      <c r="M70">
        <v>0</v>
      </c>
      <c r="N70">
        <v>192</v>
      </c>
      <c r="O70">
        <v>14</v>
      </c>
      <c r="P70">
        <f>327+4</f>
        <v>331</v>
      </c>
      <c r="Q70">
        <v>48</v>
      </c>
      <c r="R70">
        <v>0</v>
      </c>
      <c r="S70">
        <v>109</v>
      </c>
      <c r="T70">
        <v>0</v>
      </c>
      <c r="U70">
        <v>0</v>
      </c>
      <c r="V70">
        <v>0</v>
      </c>
      <c r="W70">
        <v>0</v>
      </c>
      <c r="X70">
        <v>0</v>
      </c>
      <c r="Y70">
        <v>94</v>
      </c>
      <c r="Z70">
        <v>-20</v>
      </c>
      <c r="AA70">
        <f>4-4</f>
        <v>0</v>
      </c>
    </row>
    <row r="71" spans="1:27" x14ac:dyDescent="0.2">
      <c r="A71" t="s">
        <v>94</v>
      </c>
      <c r="B71" t="s">
        <v>290</v>
      </c>
      <c r="C71" t="s">
        <v>291</v>
      </c>
      <c r="D71" t="s">
        <v>293</v>
      </c>
      <c r="E71">
        <v>-9</v>
      </c>
      <c r="F71">
        <v>816</v>
      </c>
      <c r="G71">
        <v>13826</v>
      </c>
      <c r="H71">
        <v>0</v>
      </c>
      <c r="I71">
        <v>0</v>
      </c>
      <c r="J71">
        <v>0</v>
      </c>
      <c r="K71">
        <v>0</v>
      </c>
      <c r="L71">
        <v>0</v>
      </c>
      <c r="M71">
        <v>0</v>
      </c>
      <c r="N71">
        <v>0</v>
      </c>
      <c r="O71">
        <v>-16</v>
      </c>
      <c r="P71">
        <v>-462</v>
      </c>
      <c r="Q71">
        <v>77</v>
      </c>
      <c r="R71">
        <v>0</v>
      </c>
      <c r="S71">
        <v>-7</v>
      </c>
      <c r="T71">
        <v>0</v>
      </c>
      <c r="U71">
        <v>0</v>
      </c>
      <c r="V71">
        <v>0</v>
      </c>
      <c r="W71">
        <v>0</v>
      </c>
      <c r="X71">
        <v>0</v>
      </c>
      <c r="Y71">
        <v>0</v>
      </c>
      <c r="Z71">
        <v>14</v>
      </c>
      <c r="AA71">
        <v>0</v>
      </c>
    </row>
    <row r="72" spans="1:27" x14ac:dyDescent="0.2">
      <c r="A72" t="s">
        <v>94</v>
      </c>
      <c r="B72" t="s">
        <v>290</v>
      </c>
      <c r="C72" t="s">
        <v>291</v>
      </c>
      <c r="D72" t="s">
        <v>294</v>
      </c>
      <c r="E72">
        <v>9</v>
      </c>
      <c r="F72">
        <v>196</v>
      </c>
      <c r="G72">
        <v>20611</v>
      </c>
      <c r="H72">
        <v>0</v>
      </c>
      <c r="I72">
        <v>0</v>
      </c>
      <c r="J72">
        <v>1211</v>
      </c>
      <c r="K72">
        <v>0</v>
      </c>
      <c r="L72">
        <v>0</v>
      </c>
      <c r="M72">
        <v>0</v>
      </c>
      <c r="N72">
        <v>192</v>
      </c>
      <c r="O72">
        <v>30</v>
      </c>
      <c r="P72">
        <f>P70-P71</f>
        <v>793</v>
      </c>
      <c r="Q72">
        <v>-29</v>
      </c>
      <c r="R72">
        <v>0</v>
      </c>
      <c r="S72">
        <v>116</v>
      </c>
      <c r="T72">
        <v>0</v>
      </c>
      <c r="U72">
        <v>0</v>
      </c>
      <c r="V72">
        <v>0</v>
      </c>
      <c r="W72">
        <v>0</v>
      </c>
      <c r="X72">
        <v>0</v>
      </c>
      <c r="Y72">
        <v>94</v>
      </c>
      <c r="Z72">
        <v>-34</v>
      </c>
      <c r="AA72">
        <f>AA70-AA71</f>
        <v>0</v>
      </c>
    </row>
    <row r="73" spans="1:27" x14ac:dyDescent="0.2">
      <c r="E73" t="s">
        <v>295</v>
      </c>
      <c r="F73" t="s">
        <v>295</v>
      </c>
      <c r="G73" t="s">
        <v>295</v>
      </c>
      <c r="H73" t="s">
        <v>295</v>
      </c>
      <c r="I73" t="s">
        <v>295</v>
      </c>
      <c r="J73" t="s">
        <v>295</v>
      </c>
      <c r="K73" t="s">
        <v>295</v>
      </c>
      <c r="L73" t="s">
        <v>295</v>
      </c>
      <c r="M73" t="s">
        <v>295</v>
      </c>
      <c r="N73" t="s">
        <v>295</v>
      </c>
      <c r="O73" t="s">
        <v>295</v>
      </c>
      <c r="P73" t="s">
        <v>295</v>
      </c>
      <c r="Q73" t="s">
        <v>295</v>
      </c>
      <c r="R73" t="s">
        <v>295</v>
      </c>
      <c r="S73" t="s">
        <v>295</v>
      </c>
      <c r="T73" t="s">
        <v>295</v>
      </c>
      <c r="U73" t="s">
        <v>295</v>
      </c>
      <c r="V73" t="s">
        <v>295</v>
      </c>
      <c r="W73" t="s">
        <v>295</v>
      </c>
      <c r="X73" t="s">
        <v>295</v>
      </c>
      <c r="Y73" t="s">
        <v>295</v>
      </c>
      <c r="Z73" t="s">
        <v>295</v>
      </c>
      <c r="AA73" t="s">
        <v>295</v>
      </c>
    </row>
    <row r="74" spans="1:27" x14ac:dyDescent="0.2">
      <c r="A74" t="s">
        <v>96</v>
      </c>
      <c r="B74" t="s">
        <v>290</v>
      </c>
      <c r="C74" t="s">
        <v>291</v>
      </c>
      <c r="D74" t="s">
        <v>292</v>
      </c>
      <c r="E74">
        <v>0</v>
      </c>
      <c r="F74">
        <v>847</v>
      </c>
      <c r="G74">
        <v>4980</v>
      </c>
      <c r="H74">
        <v>0</v>
      </c>
      <c r="I74">
        <v>0</v>
      </c>
      <c r="J74">
        <v>477</v>
      </c>
      <c r="K74">
        <v>0</v>
      </c>
      <c r="L74">
        <v>0</v>
      </c>
      <c r="M74">
        <v>0</v>
      </c>
      <c r="N74">
        <v>94</v>
      </c>
      <c r="O74">
        <v>123</v>
      </c>
      <c r="P74">
        <f>370+2</f>
        <v>372</v>
      </c>
      <c r="Q74">
        <v>7</v>
      </c>
      <c r="R74">
        <v>0</v>
      </c>
      <c r="S74">
        <v>0</v>
      </c>
      <c r="T74">
        <v>0</v>
      </c>
      <c r="U74">
        <v>0</v>
      </c>
      <c r="V74">
        <v>0</v>
      </c>
      <c r="W74">
        <v>0</v>
      </c>
      <c r="X74">
        <v>0</v>
      </c>
      <c r="Y74">
        <v>39</v>
      </c>
      <c r="Z74">
        <v>-599</v>
      </c>
      <c r="AA74">
        <f>2-2</f>
        <v>0</v>
      </c>
    </row>
    <row r="75" spans="1:27" x14ac:dyDescent="0.2">
      <c r="A75" t="s">
        <v>96</v>
      </c>
      <c r="B75" t="s">
        <v>290</v>
      </c>
      <c r="C75" t="s">
        <v>291</v>
      </c>
      <c r="D75" t="s">
        <v>293</v>
      </c>
      <c r="E75">
        <v>-1</v>
      </c>
      <c r="F75">
        <v>781</v>
      </c>
      <c r="G75">
        <v>2285</v>
      </c>
      <c r="H75">
        <v>0</v>
      </c>
      <c r="I75">
        <v>0</v>
      </c>
      <c r="J75">
        <v>0</v>
      </c>
      <c r="K75">
        <v>0</v>
      </c>
      <c r="L75">
        <v>0</v>
      </c>
      <c r="M75">
        <v>0</v>
      </c>
      <c r="N75">
        <v>0</v>
      </c>
      <c r="O75">
        <v>-17</v>
      </c>
      <c r="P75">
        <v>230</v>
      </c>
      <c r="Q75">
        <v>14</v>
      </c>
      <c r="R75">
        <v>0</v>
      </c>
      <c r="S75">
        <v>41</v>
      </c>
      <c r="T75">
        <v>0</v>
      </c>
      <c r="U75">
        <v>0</v>
      </c>
      <c r="V75">
        <v>0</v>
      </c>
      <c r="W75">
        <v>0</v>
      </c>
      <c r="X75">
        <v>0</v>
      </c>
      <c r="Y75">
        <v>0</v>
      </c>
      <c r="Z75">
        <v>30</v>
      </c>
      <c r="AA75">
        <v>0</v>
      </c>
    </row>
    <row r="76" spans="1:27" x14ac:dyDescent="0.2">
      <c r="A76" t="s">
        <v>96</v>
      </c>
      <c r="B76" t="s">
        <v>290</v>
      </c>
      <c r="C76" t="s">
        <v>291</v>
      </c>
      <c r="D76" t="s">
        <v>294</v>
      </c>
      <c r="E76">
        <v>1</v>
      </c>
      <c r="F76">
        <v>66</v>
      </c>
      <c r="G76">
        <v>2695</v>
      </c>
      <c r="H76">
        <v>0</v>
      </c>
      <c r="I76">
        <v>0</v>
      </c>
      <c r="J76">
        <v>477</v>
      </c>
      <c r="K76">
        <v>0</v>
      </c>
      <c r="L76">
        <v>0</v>
      </c>
      <c r="M76">
        <v>0</v>
      </c>
      <c r="N76">
        <v>94</v>
      </c>
      <c r="O76">
        <v>140</v>
      </c>
      <c r="P76">
        <f>P74-P75</f>
        <v>142</v>
      </c>
      <c r="Q76">
        <v>-7</v>
      </c>
      <c r="R76">
        <v>0</v>
      </c>
      <c r="S76">
        <v>-41</v>
      </c>
      <c r="T76">
        <v>0</v>
      </c>
      <c r="U76">
        <v>0</v>
      </c>
      <c r="V76">
        <v>0</v>
      </c>
      <c r="W76">
        <v>0</v>
      </c>
      <c r="X76">
        <v>0</v>
      </c>
      <c r="Y76">
        <v>39</v>
      </c>
      <c r="Z76">
        <v>-629</v>
      </c>
      <c r="AA76">
        <f>AA74-AA75</f>
        <v>0</v>
      </c>
    </row>
    <row r="77" spans="1:27" x14ac:dyDescent="0.2">
      <c r="E77" t="s">
        <v>295</v>
      </c>
      <c r="F77" t="s">
        <v>295</v>
      </c>
      <c r="G77" t="s">
        <v>295</v>
      </c>
      <c r="H77" t="s">
        <v>295</v>
      </c>
      <c r="I77" t="s">
        <v>295</v>
      </c>
      <c r="J77" t="s">
        <v>295</v>
      </c>
      <c r="K77" t="s">
        <v>295</v>
      </c>
      <c r="L77" t="s">
        <v>295</v>
      </c>
      <c r="M77" t="s">
        <v>295</v>
      </c>
      <c r="N77" t="s">
        <v>295</v>
      </c>
      <c r="O77" t="s">
        <v>295</v>
      </c>
      <c r="P77" t="s">
        <v>295</v>
      </c>
      <c r="Q77" t="s">
        <v>295</v>
      </c>
      <c r="R77" t="s">
        <v>295</v>
      </c>
      <c r="S77" t="s">
        <v>295</v>
      </c>
      <c r="T77" t="s">
        <v>295</v>
      </c>
      <c r="U77" t="s">
        <v>295</v>
      </c>
      <c r="V77" t="s">
        <v>295</v>
      </c>
      <c r="W77" t="s">
        <v>295</v>
      </c>
      <c r="X77" t="s">
        <v>295</v>
      </c>
      <c r="Y77" t="s">
        <v>295</v>
      </c>
      <c r="Z77" t="s">
        <v>295</v>
      </c>
      <c r="AA77" t="s">
        <v>295</v>
      </c>
    </row>
    <row r="78" spans="1:27" x14ac:dyDescent="0.2">
      <c r="A78" t="s">
        <v>98</v>
      </c>
      <c r="B78" t="s">
        <v>290</v>
      </c>
      <c r="C78" t="s">
        <v>291</v>
      </c>
      <c r="D78" t="s">
        <v>292</v>
      </c>
      <c r="E78">
        <v>0</v>
      </c>
      <c r="F78">
        <v>1879</v>
      </c>
      <c r="G78">
        <v>3462</v>
      </c>
      <c r="H78">
        <v>0</v>
      </c>
      <c r="I78">
        <v>0</v>
      </c>
      <c r="J78">
        <v>226</v>
      </c>
      <c r="K78">
        <v>0</v>
      </c>
      <c r="L78">
        <v>0</v>
      </c>
      <c r="M78">
        <v>0</v>
      </c>
      <c r="N78">
        <v>142</v>
      </c>
      <c r="O78">
        <f>591</f>
        <v>591</v>
      </c>
      <c r="P78">
        <f>61+3</f>
        <v>64</v>
      </c>
      <c r="Q78">
        <v>12</v>
      </c>
      <c r="R78">
        <v>0</v>
      </c>
      <c r="S78">
        <v>20</v>
      </c>
      <c r="T78">
        <v>0</v>
      </c>
      <c r="U78">
        <v>168</v>
      </c>
      <c r="V78">
        <v>0</v>
      </c>
      <c r="W78">
        <v>0</v>
      </c>
      <c r="X78">
        <v>0</v>
      </c>
      <c r="Y78">
        <v>141</v>
      </c>
      <c r="Z78">
        <v>287</v>
      </c>
      <c r="AA78">
        <f>3-3</f>
        <v>0</v>
      </c>
    </row>
    <row r="79" spans="1:27" x14ac:dyDescent="0.2">
      <c r="A79" t="s">
        <v>98</v>
      </c>
      <c r="B79" t="s">
        <v>290</v>
      </c>
      <c r="C79" t="s">
        <v>291</v>
      </c>
      <c r="D79" t="s">
        <v>293</v>
      </c>
      <c r="E79">
        <v>-73</v>
      </c>
      <c r="F79">
        <v>1969</v>
      </c>
      <c r="G79">
        <v>1159</v>
      </c>
      <c r="H79">
        <v>0</v>
      </c>
      <c r="I79">
        <v>0</v>
      </c>
      <c r="J79">
        <v>0</v>
      </c>
      <c r="K79">
        <v>0</v>
      </c>
      <c r="L79">
        <v>0</v>
      </c>
      <c r="M79">
        <v>0</v>
      </c>
      <c r="N79">
        <v>0</v>
      </c>
      <c r="O79">
        <v>425</v>
      </c>
      <c r="P79">
        <v>103</v>
      </c>
      <c r="Q79">
        <v>13</v>
      </c>
      <c r="R79">
        <v>0</v>
      </c>
      <c r="S79">
        <v>-1</v>
      </c>
      <c r="T79">
        <v>0</v>
      </c>
      <c r="U79">
        <v>50</v>
      </c>
      <c r="V79">
        <v>0</v>
      </c>
      <c r="W79">
        <v>0</v>
      </c>
      <c r="X79">
        <v>0</v>
      </c>
      <c r="Y79">
        <v>0</v>
      </c>
      <c r="Z79">
        <v>-42</v>
      </c>
      <c r="AA79">
        <v>0</v>
      </c>
    </row>
    <row r="80" spans="1:27" x14ac:dyDescent="0.2">
      <c r="A80" t="s">
        <v>98</v>
      </c>
      <c r="B80" t="s">
        <v>290</v>
      </c>
      <c r="C80" t="s">
        <v>291</v>
      </c>
      <c r="D80" t="s">
        <v>294</v>
      </c>
      <c r="E80">
        <v>73</v>
      </c>
      <c r="F80">
        <v>-90</v>
      </c>
      <c r="G80">
        <v>2303</v>
      </c>
      <c r="H80">
        <v>0</v>
      </c>
      <c r="I80">
        <v>0</v>
      </c>
      <c r="J80">
        <v>226</v>
      </c>
      <c r="K80">
        <v>0</v>
      </c>
      <c r="L80">
        <v>0</v>
      </c>
      <c r="M80">
        <v>0</v>
      </c>
      <c r="N80">
        <v>142</v>
      </c>
      <c r="O80">
        <v>166</v>
      </c>
      <c r="P80">
        <f>P78-P79</f>
        <v>-39</v>
      </c>
      <c r="Q80">
        <v>-1</v>
      </c>
      <c r="R80">
        <v>0</v>
      </c>
      <c r="S80">
        <v>21</v>
      </c>
      <c r="T80">
        <v>0</v>
      </c>
      <c r="U80">
        <v>118</v>
      </c>
      <c r="V80">
        <v>0</v>
      </c>
      <c r="W80">
        <v>0</v>
      </c>
      <c r="X80">
        <v>0</v>
      </c>
      <c r="Y80">
        <v>141</v>
      </c>
      <c r="Z80">
        <v>329</v>
      </c>
      <c r="AA80">
        <f>AA78-AA79</f>
        <v>0</v>
      </c>
    </row>
    <row r="81" spans="1:27" x14ac:dyDescent="0.2">
      <c r="E81" t="s">
        <v>295</v>
      </c>
      <c r="F81" t="s">
        <v>295</v>
      </c>
      <c r="G81" t="s">
        <v>295</v>
      </c>
      <c r="H81" t="s">
        <v>295</v>
      </c>
      <c r="I81" t="s">
        <v>295</v>
      </c>
      <c r="J81" t="s">
        <v>295</v>
      </c>
      <c r="K81" t="s">
        <v>295</v>
      </c>
      <c r="L81" t="s">
        <v>295</v>
      </c>
      <c r="M81" t="s">
        <v>295</v>
      </c>
      <c r="N81" t="s">
        <v>295</v>
      </c>
      <c r="O81" t="s">
        <v>295</v>
      </c>
      <c r="P81" t="s">
        <v>295</v>
      </c>
      <c r="Q81" t="s">
        <v>295</v>
      </c>
      <c r="R81" t="s">
        <v>295</v>
      </c>
      <c r="S81" t="s">
        <v>295</v>
      </c>
      <c r="T81" t="s">
        <v>295</v>
      </c>
      <c r="U81" t="s">
        <v>295</v>
      </c>
      <c r="V81" t="s">
        <v>295</v>
      </c>
      <c r="W81" t="s">
        <v>295</v>
      </c>
      <c r="X81" t="s">
        <v>295</v>
      </c>
      <c r="Y81" t="s">
        <v>295</v>
      </c>
      <c r="Z81" t="s">
        <v>295</v>
      </c>
      <c r="AA81" t="s">
        <v>295</v>
      </c>
    </row>
    <row r="82" spans="1:27" x14ac:dyDescent="0.2">
      <c r="A82" t="s">
        <v>100</v>
      </c>
      <c r="B82" t="s">
        <v>290</v>
      </c>
      <c r="C82" t="s">
        <v>291</v>
      </c>
      <c r="D82" t="s">
        <v>292</v>
      </c>
      <c r="E82">
        <v>0</v>
      </c>
      <c r="F82">
        <v>0</v>
      </c>
      <c r="G82">
        <v>85</v>
      </c>
      <c r="H82">
        <v>0</v>
      </c>
      <c r="I82">
        <v>0</v>
      </c>
      <c r="J82">
        <v>0</v>
      </c>
      <c r="K82">
        <v>0</v>
      </c>
      <c r="L82">
        <v>0</v>
      </c>
      <c r="M82">
        <v>0</v>
      </c>
      <c r="N82">
        <v>0</v>
      </c>
      <c r="O82">
        <v>0</v>
      </c>
      <c r="P82">
        <v>-16</v>
      </c>
      <c r="Q82">
        <v>0</v>
      </c>
      <c r="R82">
        <v>0</v>
      </c>
      <c r="S82">
        <v>162</v>
      </c>
      <c r="T82">
        <v>0</v>
      </c>
      <c r="U82">
        <v>95</v>
      </c>
      <c r="V82">
        <v>0</v>
      </c>
      <c r="W82">
        <v>0</v>
      </c>
      <c r="X82">
        <v>0</v>
      </c>
      <c r="Y82">
        <v>3</v>
      </c>
      <c r="Z82">
        <v>0</v>
      </c>
      <c r="AA82">
        <v>0</v>
      </c>
    </row>
    <row r="83" spans="1:27" x14ac:dyDescent="0.2">
      <c r="A83" t="s">
        <v>100</v>
      </c>
      <c r="B83" t="s">
        <v>290</v>
      </c>
      <c r="C83" t="s">
        <v>291</v>
      </c>
      <c r="D83" t="s">
        <v>293</v>
      </c>
      <c r="E83">
        <v>0</v>
      </c>
      <c r="F83">
        <v>0</v>
      </c>
      <c r="G83">
        <v>0</v>
      </c>
      <c r="H83">
        <v>0</v>
      </c>
      <c r="I83">
        <v>0</v>
      </c>
      <c r="J83">
        <v>0</v>
      </c>
      <c r="K83">
        <v>0</v>
      </c>
      <c r="L83">
        <v>0</v>
      </c>
      <c r="M83">
        <v>0</v>
      </c>
      <c r="N83">
        <v>0</v>
      </c>
      <c r="O83">
        <v>0</v>
      </c>
      <c r="P83">
        <v>-2</v>
      </c>
      <c r="Q83">
        <v>0</v>
      </c>
      <c r="R83">
        <v>0</v>
      </c>
      <c r="S83">
        <v>0</v>
      </c>
      <c r="T83">
        <v>0</v>
      </c>
      <c r="U83">
        <v>14</v>
      </c>
      <c r="V83">
        <v>0</v>
      </c>
      <c r="W83">
        <v>0</v>
      </c>
      <c r="X83">
        <v>0</v>
      </c>
      <c r="Y83">
        <v>0</v>
      </c>
      <c r="Z83">
        <v>0</v>
      </c>
      <c r="AA83">
        <v>0</v>
      </c>
    </row>
    <row r="84" spans="1:27" x14ac:dyDescent="0.2">
      <c r="A84" t="s">
        <v>100</v>
      </c>
      <c r="B84" t="s">
        <v>290</v>
      </c>
      <c r="C84" t="s">
        <v>291</v>
      </c>
      <c r="D84" t="s">
        <v>294</v>
      </c>
      <c r="E84">
        <v>0</v>
      </c>
      <c r="F84">
        <v>0</v>
      </c>
      <c r="G84">
        <v>85</v>
      </c>
      <c r="H84">
        <v>0</v>
      </c>
      <c r="I84">
        <v>0</v>
      </c>
      <c r="J84">
        <v>0</v>
      </c>
      <c r="K84">
        <v>0</v>
      </c>
      <c r="L84">
        <v>0</v>
      </c>
      <c r="M84">
        <v>0</v>
      </c>
      <c r="N84">
        <v>0</v>
      </c>
      <c r="O84">
        <v>0</v>
      </c>
      <c r="P84">
        <v>-14</v>
      </c>
      <c r="Q84">
        <v>0</v>
      </c>
      <c r="R84">
        <v>0</v>
      </c>
      <c r="S84">
        <v>162</v>
      </c>
      <c r="T84">
        <v>0</v>
      </c>
      <c r="U84">
        <v>81</v>
      </c>
      <c r="V84">
        <v>0</v>
      </c>
      <c r="W84">
        <v>0</v>
      </c>
      <c r="X84">
        <v>0</v>
      </c>
      <c r="Y84">
        <v>3</v>
      </c>
      <c r="Z84">
        <v>0</v>
      </c>
      <c r="AA84">
        <v>0</v>
      </c>
    </row>
    <row r="85" spans="1:27" x14ac:dyDescent="0.2">
      <c r="E85" t="s">
        <v>295</v>
      </c>
      <c r="F85" t="s">
        <v>295</v>
      </c>
      <c r="G85" t="s">
        <v>295</v>
      </c>
      <c r="H85" t="s">
        <v>295</v>
      </c>
      <c r="I85" t="s">
        <v>295</v>
      </c>
      <c r="J85" t="s">
        <v>295</v>
      </c>
      <c r="K85" t="s">
        <v>295</v>
      </c>
      <c r="L85" t="s">
        <v>295</v>
      </c>
      <c r="M85" t="s">
        <v>295</v>
      </c>
      <c r="N85" t="s">
        <v>295</v>
      </c>
      <c r="O85" t="s">
        <v>295</v>
      </c>
      <c r="P85" t="s">
        <v>295</v>
      </c>
      <c r="Q85" t="s">
        <v>295</v>
      </c>
      <c r="R85" t="s">
        <v>295</v>
      </c>
      <c r="S85" t="s">
        <v>295</v>
      </c>
      <c r="T85" t="s">
        <v>295</v>
      </c>
      <c r="U85" t="s">
        <v>295</v>
      </c>
      <c r="V85" t="s">
        <v>295</v>
      </c>
      <c r="W85" t="s">
        <v>295</v>
      </c>
      <c r="X85" t="s">
        <v>295</v>
      </c>
      <c r="Y85" t="s">
        <v>295</v>
      </c>
      <c r="Z85" t="s">
        <v>295</v>
      </c>
      <c r="AA85" t="s">
        <v>295</v>
      </c>
    </row>
    <row r="86" spans="1:27" x14ac:dyDescent="0.2">
      <c r="A86" t="s">
        <v>54</v>
      </c>
      <c r="B86" t="s">
        <v>297</v>
      </c>
      <c r="D86" t="s">
        <v>292</v>
      </c>
      <c r="E86">
        <v>0</v>
      </c>
      <c r="F86">
        <v>0</v>
      </c>
      <c r="G86">
        <v>0</v>
      </c>
      <c r="H86">
        <v>0</v>
      </c>
      <c r="I86">
        <v>0</v>
      </c>
      <c r="J86">
        <v>0</v>
      </c>
      <c r="K86">
        <v>0</v>
      </c>
      <c r="L86">
        <v>0</v>
      </c>
      <c r="M86">
        <v>0</v>
      </c>
      <c r="N86">
        <v>0</v>
      </c>
      <c r="O86">
        <v>4517</v>
      </c>
      <c r="P86">
        <v>108</v>
      </c>
      <c r="Q86">
        <v>0</v>
      </c>
      <c r="R86">
        <v>0</v>
      </c>
      <c r="S86">
        <v>0</v>
      </c>
      <c r="T86">
        <v>0</v>
      </c>
      <c r="U86">
        <v>0</v>
      </c>
      <c r="V86">
        <v>0</v>
      </c>
      <c r="W86">
        <v>0</v>
      </c>
      <c r="X86">
        <v>0</v>
      </c>
      <c r="Y86">
        <v>24</v>
      </c>
      <c r="Z86">
        <v>0</v>
      </c>
      <c r="AA86">
        <v>0</v>
      </c>
    </row>
    <row r="87" spans="1:27" x14ac:dyDescent="0.2">
      <c r="A87" t="s">
        <v>54</v>
      </c>
      <c r="B87" t="s">
        <v>298</v>
      </c>
      <c r="D87" t="s">
        <v>292</v>
      </c>
      <c r="E87">
        <v>0</v>
      </c>
      <c r="F87">
        <v>0</v>
      </c>
      <c r="G87">
        <v>82</v>
      </c>
      <c r="H87">
        <v>0</v>
      </c>
      <c r="I87">
        <v>0</v>
      </c>
      <c r="J87">
        <v>0</v>
      </c>
      <c r="K87">
        <v>0</v>
      </c>
      <c r="L87">
        <v>0</v>
      </c>
      <c r="M87">
        <v>0</v>
      </c>
      <c r="N87">
        <v>0</v>
      </c>
      <c r="O87">
        <v>1</v>
      </c>
      <c r="P87">
        <v>-3</v>
      </c>
      <c r="Q87">
        <v>0</v>
      </c>
      <c r="R87">
        <v>0</v>
      </c>
      <c r="S87">
        <v>0</v>
      </c>
      <c r="T87">
        <v>0</v>
      </c>
      <c r="U87">
        <v>0</v>
      </c>
      <c r="V87">
        <v>0</v>
      </c>
      <c r="W87">
        <v>0</v>
      </c>
      <c r="X87">
        <v>0</v>
      </c>
      <c r="Y87">
        <v>0</v>
      </c>
      <c r="Z87">
        <v>0</v>
      </c>
      <c r="AA87">
        <v>0</v>
      </c>
    </row>
    <row r="88" spans="1:27" x14ac:dyDescent="0.2">
      <c r="A88" t="s">
        <v>54</v>
      </c>
      <c r="B88" t="s">
        <v>299</v>
      </c>
      <c r="D88" t="s">
        <v>292</v>
      </c>
      <c r="E88">
        <v>0</v>
      </c>
      <c r="F88">
        <v>0</v>
      </c>
      <c r="G88">
        <v>0</v>
      </c>
      <c r="H88">
        <v>0</v>
      </c>
      <c r="I88">
        <v>0</v>
      </c>
      <c r="J88">
        <v>0</v>
      </c>
      <c r="K88">
        <v>0</v>
      </c>
      <c r="L88">
        <v>0</v>
      </c>
      <c r="M88">
        <v>0</v>
      </c>
      <c r="N88">
        <v>0</v>
      </c>
      <c r="O88">
        <v>7490</v>
      </c>
      <c r="P88">
        <v>68</v>
      </c>
      <c r="Q88">
        <v>0</v>
      </c>
      <c r="R88">
        <v>0</v>
      </c>
      <c r="S88">
        <v>0</v>
      </c>
      <c r="T88">
        <v>0</v>
      </c>
      <c r="U88">
        <v>0</v>
      </c>
      <c r="V88">
        <v>0</v>
      </c>
      <c r="W88">
        <v>0</v>
      </c>
      <c r="X88">
        <v>0</v>
      </c>
      <c r="Y88">
        <v>2</v>
      </c>
      <c r="Z88">
        <v>0</v>
      </c>
      <c r="AA88">
        <v>0</v>
      </c>
    </row>
    <row r="89" spans="1:27" x14ac:dyDescent="0.2">
      <c r="A89" t="s">
        <v>54</v>
      </c>
      <c r="B89" t="s">
        <v>300</v>
      </c>
      <c r="D89" t="s">
        <v>292</v>
      </c>
      <c r="E89">
        <v>0</v>
      </c>
      <c r="F89">
        <v>0</v>
      </c>
      <c r="G89">
        <v>0</v>
      </c>
      <c r="H89">
        <v>0</v>
      </c>
      <c r="I89">
        <v>0</v>
      </c>
      <c r="J89">
        <v>0</v>
      </c>
      <c r="K89">
        <v>0</v>
      </c>
      <c r="L89">
        <v>0</v>
      </c>
      <c r="M89">
        <v>0</v>
      </c>
      <c r="N89">
        <v>0</v>
      </c>
      <c r="O89">
        <v>30</v>
      </c>
      <c r="P89">
        <v>0</v>
      </c>
      <c r="Q89">
        <v>0</v>
      </c>
      <c r="R89">
        <v>0</v>
      </c>
      <c r="S89">
        <v>0</v>
      </c>
      <c r="T89">
        <v>0</v>
      </c>
      <c r="U89">
        <v>0</v>
      </c>
      <c r="V89">
        <v>0</v>
      </c>
      <c r="W89">
        <v>0</v>
      </c>
      <c r="X89">
        <v>0</v>
      </c>
      <c r="Y89">
        <v>0</v>
      </c>
      <c r="Z89">
        <v>0</v>
      </c>
      <c r="AA89">
        <v>0</v>
      </c>
    </row>
    <row r="90" spans="1:27" x14ac:dyDescent="0.2">
      <c r="A90" t="s">
        <v>54</v>
      </c>
      <c r="B90" t="s">
        <v>297</v>
      </c>
      <c r="D90" t="s">
        <v>293</v>
      </c>
      <c r="E90">
        <v>0</v>
      </c>
      <c r="F90">
        <v>-29</v>
      </c>
      <c r="G90">
        <v>0</v>
      </c>
      <c r="H90">
        <v>0</v>
      </c>
      <c r="I90">
        <v>0</v>
      </c>
      <c r="J90">
        <v>0</v>
      </c>
      <c r="K90">
        <v>0</v>
      </c>
      <c r="L90">
        <v>0</v>
      </c>
      <c r="M90">
        <v>0</v>
      </c>
      <c r="N90">
        <v>0</v>
      </c>
      <c r="O90">
        <v>1701</v>
      </c>
      <c r="P90">
        <v>519</v>
      </c>
      <c r="Q90">
        <v>26</v>
      </c>
      <c r="R90">
        <v>0</v>
      </c>
      <c r="S90">
        <v>-6</v>
      </c>
      <c r="T90">
        <v>0</v>
      </c>
      <c r="U90">
        <v>0</v>
      </c>
      <c r="V90">
        <v>0</v>
      </c>
      <c r="W90">
        <v>0</v>
      </c>
      <c r="X90">
        <v>0</v>
      </c>
      <c r="Y90">
        <v>0</v>
      </c>
      <c r="Z90">
        <v>0</v>
      </c>
      <c r="AA90">
        <v>0</v>
      </c>
    </row>
    <row r="91" spans="1:27" x14ac:dyDescent="0.2">
      <c r="A91" t="s">
        <v>54</v>
      </c>
      <c r="B91" t="s">
        <v>298</v>
      </c>
      <c r="D91" t="s">
        <v>293</v>
      </c>
      <c r="E91">
        <v>0</v>
      </c>
      <c r="F91">
        <v>0</v>
      </c>
      <c r="G91">
        <v>31</v>
      </c>
      <c r="H91">
        <v>0</v>
      </c>
      <c r="I91">
        <v>0</v>
      </c>
      <c r="J91">
        <v>0</v>
      </c>
      <c r="K91">
        <v>0</v>
      </c>
      <c r="L91">
        <v>0</v>
      </c>
      <c r="M91">
        <v>0</v>
      </c>
      <c r="N91">
        <v>0</v>
      </c>
      <c r="O91">
        <v>0</v>
      </c>
      <c r="P91">
        <v>-2</v>
      </c>
      <c r="Q91">
        <v>0</v>
      </c>
      <c r="R91">
        <v>0</v>
      </c>
      <c r="S91">
        <v>0</v>
      </c>
      <c r="T91">
        <v>0</v>
      </c>
      <c r="U91">
        <v>0</v>
      </c>
      <c r="V91">
        <v>0</v>
      </c>
      <c r="W91">
        <v>0</v>
      </c>
      <c r="X91">
        <v>0</v>
      </c>
      <c r="Y91">
        <v>0</v>
      </c>
      <c r="Z91">
        <v>0</v>
      </c>
      <c r="AA91">
        <v>0</v>
      </c>
    </row>
    <row r="92" spans="1:27" x14ac:dyDescent="0.2">
      <c r="A92" t="s">
        <v>54</v>
      </c>
      <c r="B92" t="s">
        <v>299</v>
      </c>
      <c r="D92" t="s">
        <v>293</v>
      </c>
      <c r="E92">
        <v>0</v>
      </c>
      <c r="F92">
        <v>-1</v>
      </c>
      <c r="G92">
        <v>0</v>
      </c>
      <c r="H92">
        <v>0</v>
      </c>
      <c r="I92">
        <v>0</v>
      </c>
      <c r="J92">
        <v>0</v>
      </c>
      <c r="K92">
        <v>0</v>
      </c>
      <c r="L92">
        <v>0</v>
      </c>
      <c r="M92">
        <v>0</v>
      </c>
      <c r="N92">
        <v>0</v>
      </c>
      <c r="O92">
        <v>4031</v>
      </c>
      <c r="P92">
        <v>-18</v>
      </c>
      <c r="Q92">
        <v>93</v>
      </c>
      <c r="R92">
        <v>0</v>
      </c>
      <c r="S92">
        <v>0</v>
      </c>
      <c r="T92">
        <v>0</v>
      </c>
      <c r="U92">
        <v>0</v>
      </c>
      <c r="V92">
        <v>0</v>
      </c>
      <c r="W92">
        <v>0</v>
      </c>
      <c r="X92">
        <v>0</v>
      </c>
      <c r="Y92">
        <v>0</v>
      </c>
      <c r="Z92">
        <v>0</v>
      </c>
      <c r="AA92">
        <v>0</v>
      </c>
    </row>
    <row r="93" spans="1:27" x14ac:dyDescent="0.2">
      <c r="A93" t="s">
        <v>54</v>
      </c>
      <c r="B93" t="s">
        <v>300</v>
      </c>
      <c r="D93" t="s">
        <v>293</v>
      </c>
      <c r="E93">
        <v>0</v>
      </c>
      <c r="F93">
        <v>0</v>
      </c>
      <c r="G93">
        <v>0</v>
      </c>
      <c r="H93">
        <v>0</v>
      </c>
      <c r="I93">
        <v>0</v>
      </c>
      <c r="J93">
        <v>0</v>
      </c>
      <c r="K93">
        <v>0</v>
      </c>
      <c r="L93">
        <v>0</v>
      </c>
      <c r="M93">
        <v>0</v>
      </c>
      <c r="N93">
        <v>0</v>
      </c>
      <c r="O93">
        <v>9</v>
      </c>
      <c r="P93">
        <v>0</v>
      </c>
      <c r="Q93">
        <v>0</v>
      </c>
      <c r="R93">
        <v>0</v>
      </c>
      <c r="S93">
        <v>0</v>
      </c>
      <c r="T93">
        <v>0</v>
      </c>
      <c r="U93">
        <v>0</v>
      </c>
      <c r="V93">
        <v>0</v>
      </c>
      <c r="W93">
        <v>0</v>
      </c>
      <c r="X93">
        <v>0</v>
      </c>
      <c r="Y93">
        <v>0</v>
      </c>
      <c r="Z93">
        <v>0</v>
      </c>
      <c r="AA93">
        <v>0</v>
      </c>
    </row>
    <row r="94" spans="1:27" x14ac:dyDescent="0.2">
      <c r="A94" t="s">
        <v>54</v>
      </c>
      <c r="B94" t="s">
        <v>297</v>
      </c>
      <c r="D94" t="s">
        <v>294</v>
      </c>
      <c r="E94">
        <v>0</v>
      </c>
      <c r="F94">
        <v>29</v>
      </c>
      <c r="G94">
        <v>0</v>
      </c>
      <c r="H94">
        <v>0</v>
      </c>
      <c r="I94">
        <v>0</v>
      </c>
      <c r="J94">
        <v>0</v>
      </c>
      <c r="K94">
        <v>0</v>
      </c>
      <c r="L94">
        <v>0</v>
      </c>
      <c r="M94">
        <v>0</v>
      </c>
      <c r="N94">
        <v>0</v>
      </c>
      <c r="O94">
        <v>2816</v>
      </c>
      <c r="P94">
        <v>-411</v>
      </c>
      <c r="Q94">
        <v>-26</v>
      </c>
      <c r="R94">
        <v>0</v>
      </c>
      <c r="S94">
        <v>6</v>
      </c>
      <c r="T94">
        <v>0</v>
      </c>
      <c r="U94">
        <v>0</v>
      </c>
      <c r="V94">
        <v>0</v>
      </c>
      <c r="W94">
        <v>0</v>
      </c>
      <c r="X94">
        <v>0</v>
      </c>
      <c r="Y94">
        <v>24</v>
      </c>
      <c r="Z94">
        <v>0</v>
      </c>
      <c r="AA94">
        <v>0</v>
      </c>
    </row>
    <row r="95" spans="1:27" x14ac:dyDescent="0.2">
      <c r="A95" t="s">
        <v>54</v>
      </c>
      <c r="B95" t="s">
        <v>298</v>
      </c>
      <c r="D95" t="s">
        <v>294</v>
      </c>
      <c r="E95">
        <v>0</v>
      </c>
      <c r="F95">
        <v>0</v>
      </c>
      <c r="G95">
        <v>51</v>
      </c>
      <c r="H95">
        <v>0</v>
      </c>
      <c r="I95">
        <v>0</v>
      </c>
      <c r="J95">
        <v>0</v>
      </c>
      <c r="K95">
        <v>0</v>
      </c>
      <c r="L95">
        <v>0</v>
      </c>
      <c r="M95">
        <v>0</v>
      </c>
      <c r="N95">
        <v>0</v>
      </c>
      <c r="O95">
        <v>1</v>
      </c>
      <c r="P95">
        <v>-1</v>
      </c>
      <c r="Q95">
        <v>0</v>
      </c>
      <c r="R95">
        <v>0</v>
      </c>
      <c r="S95">
        <v>0</v>
      </c>
      <c r="T95">
        <v>0</v>
      </c>
      <c r="U95">
        <v>0</v>
      </c>
      <c r="V95">
        <v>0</v>
      </c>
      <c r="W95">
        <v>0</v>
      </c>
      <c r="X95">
        <v>0</v>
      </c>
      <c r="Y95">
        <v>0</v>
      </c>
      <c r="Z95">
        <v>0</v>
      </c>
      <c r="AA95">
        <v>0</v>
      </c>
    </row>
    <row r="96" spans="1:27" x14ac:dyDescent="0.2">
      <c r="A96" t="s">
        <v>54</v>
      </c>
      <c r="B96" t="s">
        <v>299</v>
      </c>
      <c r="D96" t="s">
        <v>294</v>
      </c>
      <c r="E96">
        <v>0</v>
      </c>
      <c r="F96">
        <v>1</v>
      </c>
      <c r="G96">
        <v>0</v>
      </c>
      <c r="H96">
        <v>0</v>
      </c>
      <c r="I96">
        <v>0</v>
      </c>
      <c r="J96">
        <v>0</v>
      </c>
      <c r="K96">
        <v>0</v>
      </c>
      <c r="L96">
        <v>0</v>
      </c>
      <c r="M96">
        <v>0</v>
      </c>
      <c r="N96">
        <v>0</v>
      </c>
      <c r="O96">
        <v>3459</v>
      </c>
      <c r="P96">
        <v>86</v>
      </c>
      <c r="Q96">
        <v>-93</v>
      </c>
      <c r="R96">
        <v>0</v>
      </c>
      <c r="S96">
        <v>0</v>
      </c>
      <c r="T96">
        <v>0</v>
      </c>
      <c r="U96">
        <v>0</v>
      </c>
      <c r="V96">
        <v>0</v>
      </c>
      <c r="W96">
        <v>0</v>
      </c>
      <c r="X96">
        <v>0</v>
      </c>
      <c r="Y96">
        <v>2</v>
      </c>
      <c r="Z96">
        <v>0</v>
      </c>
      <c r="AA96">
        <v>0</v>
      </c>
    </row>
    <row r="97" spans="1:27" x14ac:dyDescent="0.2">
      <c r="A97" t="s">
        <v>54</v>
      </c>
      <c r="B97" t="s">
        <v>300</v>
      </c>
      <c r="D97" t="s">
        <v>294</v>
      </c>
      <c r="E97">
        <v>0</v>
      </c>
      <c r="F97">
        <v>0</v>
      </c>
      <c r="G97">
        <v>0</v>
      </c>
      <c r="H97">
        <v>0</v>
      </c>
      <c r="I97">
        <v>0</v>
      </c>
      <c r="J97">
        <v>0</v>
      </c>
      <c r="K97">
        <v>0</v>
      </c>
      <c r="L97">
        <v>0</v>
      </c>
      <c r="M97">
        <v>0</v>
      </c>
      <c r="N97">
        <v>0</v>
      </c>
      <c r="O97">
        <v>21</v>
      </c>
      <c r="P97">
        <v>0</v>
      </c>
      <c r="Q97">
        <v>0</v>
      </c>
      <c r="R97">
        <v>0</v>
      </c>
      <c r="S97">
        <v>0</v>
      </c>
      <c r="T97">
        <v>0</v>
      </c>
      <c r="U97">
        <v>0</v>
      </c>
      <c r="V97">
        <v>0</v>
      </c>
      <c r="W97">
        <v>0</v>
      </c>
      <c r="X97">
        <v>0</v>
      </c>
      <c r="Y97">
        <v>0</v>
      </c>
      <c r="Z97">
        <v>0</v>
      </c>
      <c r="AA97">
        <v>0</v>
      </c>
    </row>
    <row r="98" spans="1:27" x14ac:dyDescent="0.2">
      <c r="A98" t="s">
        <v>59</v>
      </c>
      <c r="B98" t="s">
        <v>297</v>
      </c>
      <c r="D98" t="s">
        <v>292</v>
      </c>
      <c r="E98">
        <v>0</v>
      </c>
      <c r="F98">
        <v>0</v>
      </c>
      <c r="G98">
        <v>2870</v>
      </c>
      <c r="H98">
        <v>0</v>
      </c>
      <c r="I98">
        <v>0</v>
      </c>
      <c r="J98">
        <v>0</v>
      </c>
      <c r="K98">
        <v>0</v>
      </c>
      <c r="L98">
        <v>0</v>
      </c>
      <c r="M98">
        <v>0</v>
      </c>
      <c r="N98">
        <v>0</v>
      </c>
      <c r="O98">
        <v>-34</v>
      </c>
      <c r="P98">
        <v>17</v>
      </c>
      <c r="Q98">
        <v>0</v>
      </c>
      <c r="R98">
        <v>0</v>
      </c>
      <c r="S98">
        <v>-1</v>
      </c>
      <c r="T98">
        <v>0</v>
      </c>
      <c r="U98">
        <v>0</v>
      </c>
      <c r="V98">
        <v>0</v>
      </c>
      <c r="W98">
        <v>0</v>
      </c>
      <c r="X98">
        <v>0</v>
      </c>
      <c r="Y98">
        <v>4</v>
      </c>
      <c r="Z98">
        <v>69</v>
      </c>
      <c r="AA98">
        <v>0</v>
      </c>
    </row>
    <row r="99" spans="1:27" x14ac:dyDescent="0.2">
      <c r="A99" t="s">
        <v>59</v>
      </c>
      <c r="B99" t="s">
        <v>299</v>
      </c>
      <c r="D99" t="s">
        <v>292</v>
      </c>
      <c r="E99">
        <v>0</v>
      </c>
      <c r="F99">
        <v>0</v>
      </c>
      <c r="G99">
        <v>16</v>
      </c>
      <c r="H99">
        <v>0</v>
      </c>
      <c r="I99">
        <v>0</v>
      </c>
      <c r="J99">
        <v>0</v>
      </c>
      <c r="K99">
        <v>0</v>
      </c>
      <c r="L99">
        <v>0</v>
      </c>
      <c r="M99">
        <v>0</v>
      </c>
      <c r="N99">
        <v>0</v>
      </c>
      <c r="O99">
        <v>0</v>
      </c>
      <c r="P99">
        <v>0</v>
      </c>
      <c r="Q99">
        <v>0</v>
      </c>
      <c r="R99">
        <v>0</v>
      </c>
      <c r="S99">
        <v>0</v>
      </c>
      <c r="T99">
        <v>0</v>
      </c>
      <c r="U99">
        <v>0</v>
      </c>
      <c r="V99">
        <v>0</v>
      </c>
      <c r="W99">
        <v>0</v>
      </c>
      <c r="X99">
        <v>0</v>
      </c>
      <c r="Y99">
        <v>0</v>
      </c>
      <c r="Z99">
        <v>0</v>
      </c>
      <c r="AA99">
        <v>0</v>
      </c>
    </row>
    <row r="100" spans="1:27" x14ac:dyDescent="0.2">
      <c r="A100" t="s">
        <v>59</v>
      </c>
      <c r="B100" t="s">
        <v>297</v>
      </c>
      <c r="D100" t="s">
        <v>293</v>
      </c>
      <c r="E100">
        <v>-23</v>
      </c>
      <c r="F100">
        <v>-11</v>
      </c>
      <c r="G100">
        <v>1878</v>
      </c>
      <c r="H100">
        <v>0</v>
      </c>
      <c r="I100">
        <v>0</v>
      </c>
      <c r="J100">
        <v>0</v>
      </c>
      <c r="K100">
        <v>0</v>
      </c>
      <c r="L100">
        <v>0</v>
      </c>
      <c r="M100">
        <v>0</v>
      </c>
      <c r="N100">
        <v>0</v>
      </c>
      <c r="O100">
        <v>-8</v>
      </c>
      <c r="P100">
        <v>-21</v>
      </c>
      <c r="Q100">
        <v>7</v>
      </c>
      <c r="R100">
        <v>0</v>
      </c>
      <c r="S100">
        <v>-8</v>
      </c>
      <c r="T100">
        <v>0</v>
      </c>
      <c r="U100">
        <v>0</v>
      </c>
      <c r="V100">
        <v>0</v>
      </c>
      <c r="W100">
        <v>0</v>
      </c>
      <c r="X100">
        <v>0</v>
      </c>
      <c r="Y100">
        <v>0</v>
      </c>
      <c r="Z100">
        <v>18</v>
      </c>
      <c r="AA100">
        <v>0</v>
      </c>
    </row>
    <row r="101" spans="1:27" x14ac:dyDescent="0.2">
      <c r="A101" t="s">
        <v>59</v>
      </c>
      <c r="B101" t="s">
        <v>299</v>
      </c>
      <c r="D101" t="s">
        <v>293</v>
      </c>
      <c r="E101">
        <v>0</v>
      </c>
      <c r="F101">
        <v>0</v>
      </c>
      <c r="G101">
        <v>9</v>
      </c>
      <c r="H101">
        <v>0</v>
      </c>
      <c r="I101">
        <v>0</v>
      </c>
      <c r="J101">
        <v>0</v>
      </c>
      <c r="K101">
        <v>0</v>
      </c>
      <c r="L101">
        <v>0</v>
      </c>
      <c r="M101">
        <v>0</v>
      </c>
      <c r="N101">
        <v>0</v>
      </c>
      <c r="O101">
        <v>0</v>
      </c>
      <c r="P101">
        <v>0</v>
      </c>
      <c r="Q101">
        <v>0</v>
      </c>
      <c r="R101">
        <v>0</v>
      </c>
      <c r="S101">
        <v>0</v>
      </c>
      <c r="T101">
        <v>0</v>
      </c>
      <c r="U101">
        <v>0</v>
      </c>
      <c r="V101">
        <v>0</v>
      </c>
      <c r="W101">
        <v>0</v>
      </c>
      <c r="X101">
        <v>0</v>
      </c>
      <c r="Y101">
        <v>0</v>
      </c>
      <c r="Z101">
        <v>0</v>
      </c>
      <c r="AA101">
        <v>0</v>
      </c>
    </row>
    <row r="102" spans="1:27" x14ac:dyDescent="0.2">
      <c r="A102" t="s">
        <v>59</v>
      </c>
      <c r="B102" t="s">
        <v>297</v>
      </c>
      <c r="D102" t="s">
        <v>294</v>
      </c>
      <c r="E102">
        <v>23</v>
      </c>
      <c r="F102">
        <v>11</v>
      </c>
      <c r="G102">
        <v>992</v>
      </c>
      <c r="H102">
        <v>0</v>
      </c>
      <c r="I102">
        <v>0</v>
      </c>
      <c r="J102">
        <v>0</v>
      </c>
      <c r="K102">
        <v>0</v>
      </c>
      <c r="L102">
        <v>0</v>
      </c>
      <c r="M102">
        <v>0</v>
      </c>
      <c r="N102">
        <v>0</v>
      </c>
      <c r="O102">
        <v>-26</v>
      </c>
      <c r="P102">
        <v>38</v>
      </c>
      <c r="Q102">
        <v>-7</v>
      </c>
      <c r="R102">
        <v>0</v>
      </c>
      <c r="S102">
        <v>7</v>
      </c>
      <c r="T102">
        <v>0</v>
      </c>
      <c r="U102">
        <v>0</v>
      </c>
      <c r="V102">
        <v>0</v>
      </c>
      <c r="W102">
        <v>0</v>
      </c>
      <c r="X102">
        <v>0</v>
      </c>
      <c r="Y102">
        <v>4</v>
      </c>
      <c r="Z102">
        <v>51</v>
      </c>
      <c r="AA102">
        <v>0</v>
      </c>
    </row>
    <row r="103" spans="1:27" x14ac:dyDescent="0.2">
      <c r="A103" t="s">
        <v>59</v>
      </c>
      <c r="B103" t="s">
        <v>299</v>
      </c>
      <c r="D103" t="s">
        <v>294</v>
      </c>
      <c r="E103">
        <v>0</v>
      </c>
      <c r="F103">
        <v>0</v>
      </c>
      <c r="G103">
        <v>7</v>
      </c>
      <c r="H103">
        <v>0</v>
      </c>
      <c r="I103">
        <v>0</v>
      </c>
      <c r="J103">
        <v>0</v>
      </c>
      <c r="K103">
        <v>0</v>
      </c>
      <c r="L103">
        <v>0</v>
      </c>
      <c r="M103">
        <v>0</v>
      </c>
      <c r="N103">
        <v>0</v>
      </c>
      <c r="O103">
        <v>0</v>
      </c>
      <c r="P103">
        <v>0</v>
      </c>
      <c r="Q103">
        <v>0</v>
      </c>
      <c r="R103">
        <v>0</v>
      </c>
      <c r="S103">
        <v>0</v>
      </c>
      <c r="T103">
        <v>0</v>
      </c>
      <c r="U103">
        <v>0</v>
      </c>
      <c r="V103">
        <v>0</v>
      </c>
      <c r="W103">
        <v>0</v>
      </c>
      <c r="X103">
        <v>0</v>
      </c>
      <c r="Y103">
        <v>0</v>
      </c>
      <c r="Z103">
        <v>0</v>
      </c>
      <c r="AA103">
        <v>0</v>
      </c>
    </row>
    <row r="104" spans="1:27" x14ac:dyDescent="0.2">
      <c r="A104" t="s">
        <v>61</v>
      </c>
      <c r="B104" t="s">
        <v>297</v>
      </c>
      <c r="D104" t="s">
        <v>292</v>
      </c>
      <c r="E104">
        <v>0</v>
      </c>
      <c r="F104">
        <v>0</v>
      </c>
      <c r="G104">
        <v>155156</v>
      </c>
      <c r="H104">
        <v>0</v>
      </c>
      <c r="I104">
        <v>0</v>
      </c>
      <c r="J104">
        <v>0</v>
      </c>
      <c r="K104">
        <v>0</v>
      </c>
      <c r="L104">
        <v>0</v>
      </c>
      <c r="M104">
        <v>0</v>
      </c>
      <c r="N104">
        <v>0</v>
      </c>
      <c r="O104">
        <v>4722</v>
      </c>
      <c r="P104">
        <v>2622</v>
      </c>
      <c r="Q104">
        <v>0</v>
      </c>
      <c r="R104">
        <v>0</v>
      </c>
      <c r="S104">
        <v>-1249</v>
      </c>
      <c r="T104">
        <v>0</v>
      </c>
      <c r="U104">
        <v>0</v>
      </c>
      <c r="V104">
        <v>0</v>
      </c>
      <c r="W104">
        <v>0</v>
      </c>
      <c r="X104">
        <v>0</v>
      </c>
      <c r="Y104">
        <v>93</v>
      </c>
      <c r="Z104">
        <v>239</v>
      </c>
      <c r="AA104">
        <v>0</v>
      </c>
    </row>
    <row r="105" spans="1:27" x14ac:dyDescent="0.2">
      <c r="A105" t="s">
        <v>61</v>
      </c>
      <c r="B105" t="s">
        <v>299</v>
      </c>
      <c r="D105" t="s">
        <v>292</v>
      </c>
      <c r="E105">
        <v>0</v>
      </c>
      <c r="F105">
        <v>0</v>
      </c>
      <c r="G105">
        <v>299</v>
      </c>
      <c r="H105">
        <v>0</v>
      </c>
      <c r="I105">
        <v>0</v>
      </c>
      <c r="J105">
        <v>0</v>
      </c>
      <c r="K105">
        <v>0</v>
      </c>
      <c r="L105">
        <v>0</v>
      </c>
      <c r="M105">
        <v>0</v>
      </c>
      <c r="N105">
        <v>0</v>
      </c>
      <c r="O105">
        <v>0</v>
      </c>
      <c r="P105">
        <v>0</v>
      </c>
      <c r="Q105">
        <v>0</v>
      </c>
      <c r="R105">
        <v>0</v>
      </c>
      <c r="S105">
        <v>0</v>
      </c>
      <c r="T105">
        <v>0</v>
      </c>
      <c r="U105">
        <v>0</v>
      </c>
      <c r="V105">
        <v>0</v>
      </c>
      <c r="W105">
        <v>0</v>
      </c>
      <c r="X105">
        <v>0</v>
      </c>
      <c r="Y105">
        <v>1</v>
      </c>
      <c r="Z105">
        <v>0</v>
      </c>
      <c r="AA105">
        <v>0</v>
      </c>
    </row>
    <row r="106" spans="1:27" x14ac:dyDescent="0.2">
      <c r="A106" t="s">
        <v>61</v>
      </c>
      <c r="B106" t="s">
        <v>297</v>
      </c>
      <c r="D106" t="s">
        <v>293</v>
      </c>
      <c r="E106">
        <v>-166</v>
      </c>
      <c r="F106">
        <v>-313</v>
      </c>
      <c r="G106">
        <v>122770</v>
      </c>
      <c r="H106">
        <v>0</v>
      </c>
      <c r="I106">
        <v>0</v>
      </c>
      <c r="J106">
        <v>0</v>
      </c>
      <c r="K106">
        <v>0</v>
      </c>
      <c r="L106">
        <v>0</v>
      </c>
      <c r="M106">
        <v>0</v>
      </c>
      <c r="N106">
        <v>0</v>
      </c>
      <c r="O106">
        <v>-3123</v>
      </c>
      <c r="P106">
        <v>2110</v>
      </c>
      <c r="Q106">
        <v>258</v>
      </c>
      <c r="R106">
        <v>0</v>
      </c>
      <c r="S106">
        <v>-1320</v>
      </c>
      <c r="T106">
        <v>0</v>
      </c>
      <c r="U106">
        <v>0</v>
      </c>
      <c r="V106">
        <v>0</v>
      </c>
      <c r="W106">
        <v>0</v>
      </c>
      <c r="X106">
        <v>0</v>
      </c>
      <c r="Y106">
        <v>0</v>
      </c>
      <c r="Z106">
        <v>-329</v>
      </c>
      <c r="AA106">
        <v>-71</v>
      </c>
    </row>
    <row r="107" spans="1:27" x14ac:dyDescent="0.2">
      <c r="A107" t="s">
        <v>61</v>
      </c>
      <c r="B107" t="s">
        <v>299</v>
      </c>
      <c r="D107" t="s">
        <v>293</v>
      </c>
      <c r="E107">
        <v>0</v>
      </c>
      <c r="F107">
        <v>0</v>
      </c>
      <c r="G107">
        <v>139</v>
      </c>
      <c r="H107">
        <v>0</v>
      </c>
      <c r="I107">
        <v>0</v>
      </c>
      <c r="J107">
        <v>0</v>
      </c>
      <c r="K107">
        <v>0</v>
      </c>
      <c r="L107">
        <v>0</v>
      </c>
      <c r="M107">
        <v>0</v>
      </c>
      <c r="N107">
        <v>0</v>
      </c>
      <c r="O107">
        <v>0</v>
      </c>
      <c r="P107">
        <v>2</v>
      </c>
      <c r="Q107">
        <v>0</v>
      </c>
      <c r="R107">
        <v>0</v>
      </c>
      <c r="S107">
        <v>0</v>
      </c>
      <c r="T107">
        <v>0</v>
      </c>
      <c r="U107">
        <v>0</v>
      </c>
      <c r="V107">
        <v>0</v>
      </c>
      <c r="W107">
        <v>0</v>
      </c>
      <c r="X107">
        <v>0</v>
      </c>
      <c r="Y107">
        <v>0</v>
      </c>
      <c r="Z107">
        <v>0</v>
      </c>
      <c r="AA107">
        <v>0</v>
      </c>
    </row>
    <row r="108" spans="1:27" x14ac:dyDescent="0.2">
      <c r="A108" t="s">
        <v>61</v>
      </c>
      <c r="B108" t="s">
        <v>297</v>
      </c>
      <c r="D108" t="s">
        <v>294</v>
      </c>
      <c r="E108">
        <v>166</v>
      </c>
      <c r="F108">
        <v>313</v>
      </c>
      <c r="G108">
        <v>32386</v>
      </c>
      <c r="H108">
        <v>0</v>
      </c>
      <c r="I108">
        <v>0</v>
      </c>
      <c r="J108">
        <v>0</v>
      </c>
      <c r="K108">
        <v>0</v>
      </c>
      <c r="L108">
        <v>0</v>
      </c>
      <c r="M108">
        <v>0</v>
      </c>
      <c r="N108">
        <v>0</v>
      </c>
      <c r="O108">
        <v>7845</v>
      </c>
      <c r="P108">
        <v>512</v>
      </c>
      <c r="Q108">
        <v>-258</v>
      </c>
      <c r="R108">
        <v>0</v>
      </c>
      <c r="S108">
        <v>71</v>
      </c>
      <c r="T108">
        <v>0</v>
      </c>
      <c r="U108">
        <v>0</v>
      </c>
      <c r="V108">
        <v>0</v>
      </c>
      <c r="W108">
        <v>0</v>
      </c>
      <c r="X108">
        <v>0</v>
      </c>
      <c r="Y108">
        <v>93</v>
      </c>
      <c r="Z108">
        <v>568</v>
      </c>
      <c r="AA108">
        <v>71</v>
      </c>
    </row>
    <row r="109" spans="1:27" x14ac:dyDescent="0.2">
      <c r="A109" t="s">
        <v>61</v>
      </c>
      <c r="B109" t="s">
        <v>299</v>
      </c>
      <c r="D109" t="s">
        <v>294</v>
      </c>
      <c r="E109">
        <v>0</v>
      </c>
      <c r="F109">
        <v>0</v>
      </c>
      <c r="G109">
        <v>160</v>
      </c>
      <c r="H109">
        <v>0</v>
      </c>
      <c r="I109">
        <v>0</v>
      </c>
      <c r="J109">
        <v>0</v>
      </c>
      <c r="K109">
        <v>0</v>
      </c>
      <c r="L109">
        <v>0</v>
      </c>
      <c r="M109">
        <v>0</v>
      </c>
      <c r="N109">
        <v>0</v>
      </c>
      <c r="O109">
        <v>0</v>
      </c>
      <c r="P109">
        <v>-2</v>
      </c>
      <c r="Q109">
        <v>0</v>
      </c>
      <c r="R109">
        <v>0</v>
      </c>
      <c r="S109">
        <v>0</v>
      </c>
      <c r="T109">
        <v>0</v>
      </c>
      <c r="U109">
        <v>0</v>
      </c>
      <c r="V109">
        <v>0</v>
      </c>
      <c r="W109">
        <v>0</v>
      </c>
      <c r="X109">
        <v>0</v>
      </c>
      <c r="Y109">
        <v>1</v>
      </c>
      <c r="Z109">
        <v>0</v>
      </c>
      <c r="AA109">
        <v>0</v>
      </c>
    </row>
    <row r="110" spans="1:27" x14ac:dyDescent="0.2">
      <c r="A110" t="s">
        <v>61</v>
      </c>
      <c r="B110" t="s">
        <v>298</v>
      </c>
      <c r="C110" t="s">
        <v>301</v>
      </c>
      <c r="D110" t="s">
        <v>292</v>
      </c>
      <c r="E110">
        <v>0</v>
      </c>
      <c r="F110">
        <v>0</v>
      </c>
      <c r="G110">
        <v>9</v>
      </c>
      <c r="H110">
        <v>0</v>
      </c>
      <c r="I110">
        <v>0</v>
      </c>
      <c r="J110">
        <v>0</v>
      </c>
      <c r="K110">
        <v>0</v>
      </c>
      <c r="L110">
        <v>0</v>
      </c>
      <c r="M110">
        <v>0</v>
      </c>
      <c r="N110">
        <v>0</v>
      </c>
      <c r="O110">
        <v>0</v>
      </c>
      <c r="P110">
        <v>0</v>
      </c>
      <c r="Q110">
        <v>0</v>
      </c>
      <c r="R110">
        <v>0</v>
      </c>
      <c r="S110">
        <v>0</v>
      </c>
      <c r="T110">
        <v>0</v>
      </c>
      <c r="U110">
        <v>0</v>
      </c>
      <c r="V110">
        <v>0</v>
      </c>
      <c r="W110">
        <v>0</v>
      </c>
      <c r="X110">
        <v>0</v>
      </c>
      <c r="Y110">
        <v>0</v>
      </c>
      <c r="Z110">
        <v>0</v>
      </c>
      <c r="AA110">
        <v>0</v>
      </c>
    </row>
    <row r="111" spans="1:27" x14ac:dyDescent="0.2">
      <c r="A111" t="s">
        <v>61</v>
      </c>
      <c r="B111" t="s">
        <v>298</v>
      </c>
      <c r="C111" t="s">
        <v>301</v>
      </c>
      <c r="D111" t="s">
        <v>293</v>
      </c>
      <c r="E111">
        <v>0</v>
      </c>
      <c r="F111">
        <v>0</v>
      </c>
      <c r="G111">
        <v>5</v>
      </c>
      <c r="H111">
        <v>0</v>
      </c>
      <c r="I111">
        <v>0</v>
      </c>
      <c r="J111">
        <v>0</v>
      </c>
      <c r="K111">
        <v>0</v>
      </c>
      <c r="L111">
        <v>0</v>
      </c>
      <c r="M111">
        <v>0</v>
      </c>
      <c r="N111">
        <v>0</v>
      </c>
      <c r="O111">
        <v>0</v>
      </c>
      <c r="P111">
        <v>0</v>
      </c>
      <c r="Q111">
        <v>0</v>
      </c>
      <c r="R111">
        <v>0</v>
      </c>
      <c r="S111">
        <v>0</v>
      </c>
      <c r="T111">
        <v>0</v>
      </c>
      <c r="U111">
        <v>0</v>
      </c>
      <c r="V111">
        <v>0</v>
      </c>
      <c r="W111">
        <v>0</v>
      </c>
      <c r="X111">
        <v>0</v>
      </c>
      <c r="Y111">
        <v>0</v>
      </c>
      <c r="Z111">
        <v>0</v>
      </c>
      <c r="AA111">
        <v>0</v>
      </c>
    </row>
    <row r="112" spans="1:27" x14ac:dyDescent="0.2">
      <c r="A112" t="s">
        <v>61</v>
      </c>
      <c r="B112" t="s">
        <v>298</v>
      </c>
      <c r="C112" t="s">
        <v>301</v>
      </c>
      <c r="D112" t="s">
        <v>294</v>
      </c>
      <c r="E112">
        <v>0</v>
      </c>
      <c r="F112">
        <v>0</v>
      </c>
      <c r="G112">
        <v>4</v>
      </c>
      <c r="H112">
        <v>0</v>
      </c>
      <c r="I112">
        <v>0</v>
      </c>
      <c r="J112">
        <v>0</v>
      </c>
      <c r="K112">
        <v>0</v>
      </c>
      <c r="L112">
        <v>0</v>
      </c>
      <c r="M112">
        <v>0</v>
      </c>
      <c r="N112">
        <v>0</v>
      </c>
      <c r="O112">
        <v>0</v>
      </c>
      <c r="P112">
        <v>0</v>
      </c>
      <c r="Q112">
        <v>0</v>
      </c>
      <c r="R112">
        <v>0</v>
      </c>
      <c r="S112">
        <v>0</v>
      </c>
      <c r="T112">
        <v>0</v>
      </c>
      <c r="U112">
        <v>0</v>
      </c>
      <c r="V112">
        <v>0</v>
      </c>
      <c r="W112">
        <v>0</v>
      </c>
      <c r="X112">
        <v>0</v>
      </c>
      <c r="Y112">
        <v>0</v>
      </c>
      <c r="Z112">
        <v>0</v>
      </c>
      <c r="AA112">
        <v>0</v>
      </c>
    </row>
    <row r="113" spans="1:27" x14ac:dyDescent="0.2">
      <c r="A113" t="s">
        <v>63</v>
      </c>
      <c r="B113" t="s">
        <v>297</v>
      </c>
      <c r="D113" t="s">
        <v>292</v>
      </c>
      <c r="E113">
        <v>0</v>
      </c>
      <c r="F113">
        <v>0</v>
      </c>
      <c r="G113">
        <v>14157</v>
      </c>
      <c r="H113">
        <v>0</v>
      </c>
      <c r="I113">
        <v>0</v>
      </c>
      <c r="J113">
        <v>0</v>
      </c>
      <c r="K113">
        <v>0</v>
      </c>
      <c r="L113">
        <v>0</v>
      </c>
      <c r="M113">
        <v>0</v>
      </c>
      <c r="N113">
        <v>0</v>
      </c>
      <c r="O113">
        <v>71</v>
      </c>
      <c r="P113">
        <v>-343</v>
      </c>
      <c r="Q113">
        <v>0</v>
      </c>
      <c r="R113">
        <v>0</v>
      </c>
      <c r="S113">
        <v>24</v>
      </c>
      <c r="T113">
        <v>0</v>
      </c>
      <c r="U113">
        <v>0</v>
      </c>
      <c r="V113">
        <v>0</v>
      </c>
      <c r="W113">
        <v>0</v>
      </c>
      <c r="X113">
        <v>0</v>
      </c>
      <c r="Y113">
        <v>5</v>
      </c>
      <c r="Z113">
        <v>-78</v>
      </c>
      <c r="AA113">
        <v>0</v>
      </c>
    </row>
    <row r="114" spans="1:27" x14ac:dyDescent="0.2">
      <c r="A114" t="s">
        <v>63</v>
      </c>
      <c r="B114" t="s">
        <v>299</v>
      </c>
      <c r="D114" t="s">
        <v>292</v>
      </c>
      <c r="E114">
        <v>0</v>
      </c>
      <c r="F114">
        <v>0</v>
      </c>
      <c r="G114">
        <v>1</v>
      </c>
      <c r="H114">
        <v>0</v>
      </c>
      <c r="I114">
        <v>0</v>
      </c>
      <c r="J114">
        <v>0</v>
      </c>
      <c r="K114">
        <v>0</v>
      </c>
      <c r="L114">
        <v>0</v>
      </c>
      <c r="M114">
        <v>0</v>
      </c>
      <c r="N114">
        <v>0</v>
      </c>
      <c r="O114">
        <v>0</v>
      </c>
      <c r="P114">
        <v>0</v>
      </c>
      <c r="Q114">
        <v>0</v>
      </c>
      <c r="R114">
        <v>0</v>
      </c>
      <c r="S114">
        <v>0</v>
      </c>
      <c r="T114">
        <v>0</v>
      </c>
      <c r="U114">
        <v>0</v>
      </c>
      <c r="V114">
        <v>0</v>
      </c>
      <c r="W114">
        <v>0</v>
      </c>
      <c r="X114">
        <v>0</v>
      </c>
      <c r="Y114">
        <v>0</v>
      </c>
      <c r="Z114">
        <v>0</v>
      </c>
      <c r="AA114">
        <v>0</v>
      </c>
    </row>
    <row r="115" spans="1:27" x14ac:dyDescent="0.2">
      <c r="A115" t="s">
        <v>63</v>
      </c>
      <c r="B115" t="s">
        <v>297</v>
      </c>
      <c r="D115" t="s">
        <v>293</v>
      </c>
      <c r="E115">
        <v>-51</v>
      </c>
      <c r="F115">
        <v>-12</v>
      </c>
      <c r="G115">
        <v>8510</v>
      </c>
      <c r="H115">
        <v>0</v>
      </c>
      <c r="I115">
        <v>0</v>
      </c>
      <c r="J115">
        <v>0</v>
      </c>
      <c r="K115">
        <v>0</v>
      </c>
      <c r="L115">
        <v>0</v>
      </c>
      <c r="M115">
        <v>0</v>
      </c>
      <c r="N115">
        <v>0</v>
      </c>
      <c r="O115">
        <v>-532</v>
      </c>
      <c r="P115">
        <v>-941</v>
      </c>
      <c r="Q115">
        <v>212</v>
      </c>
      <c r="R115">
        <v>0</v>
      </c>
      <c r="S115">
        <v>-57</v>
      </c>
      <c r="T115">
        <v>0</v>
      </c>
      <c r="U115">
        <v>0</v>
      </c>
      <c r="V115">
        <v>0</v>
      </c>
      <c r="W115">
        <v>0</v>
      </c>
      <c r="X115">
        <v>0</v>
      </c>
      <c r="Y115">
        <v>0</v>
      </c>
      <c r="Z115">
        <v>-14</v>
      </c>
      <c r="AA115">
        <v>-8</v>
      </c>
    </row>
    <row r="116" spans="1:27" x14ac:dyDescent="0.2">
      <c r="A116" t="s">
        <v>63</v>
      </c>
      <c r="B116" t="s">
        <v>299</v>
      </c>
      <c r="D116" t="s">
        <v>293</v>
      </c>
      <c r="E116">
        <v>0</v>
      </c>
      <c r="F116">
        <v>0</v>
      </c>
      <c r="G116">
        <v>1</v>
      </c>
      <c r="H116">
        <v>0</v>
      </c>
      <c r="I116">
        <v>0</v>
      </c>
      <c r="J116">
        <v>0</v>
      </c>
      <c r="K116">
        <v>0</v>
      </c>
      <c r="L116">
        <v>0</v>
      </c>
      <c r="M116">
        <v>0</v>
      </c>
      <c r="N116">
        <v>0</v>
      </c>
      <c r="O116">
        <v>0</v>
      </c>
      <c r="P116">
        <v>0</v>
      </c>
      <c r="Q116">
        <v>0</v>
      </c>
      <c r="R116">
        <v>0</v>
      </c>
      <c r="S116">
        <v>0</v>
      </c>
      <c r="T116">
        <v>0</v>
      </c>
      <c r="U116">
        <v>0</v>
      </c>
      <c r="V116">
        <v>0</v>
      </c>
      <c r="W116">
        <v>0</v>
      </c>
      <c r="X116">
        <v>0</v>
      </c>
      <c r="Y116">
        <v>0</v>
      </c>
      <c r="Z116">
        <v>0</v>
      </c>
      <c r="AA116">
        <v>0</v>
      </c>
    </row>
    <row r="117" spans="1:27" x14ac:dyDescent="0.2">
      <c r="A117" t="s">
        <v>63</v>
      </c>
      <c r="B117" t="s">
        <v>297</v>
      </c>
      <c r="D117" t="s">
        <v>294</v>
      </c>
      <c r="E117">
        <v>51</v>
      </c>
      <c r="F117">
        <v>12</v>
      </c>
      <c r="G117">
        <v>5647</v>
      </c>
      <c r="H117">
        <v>0</v>
      </c>
      <c r="I117">
        <v>0</v>
      </c>
      <c r="J117">
        <v>0</v>
      </c>
      <c r="K117">
        <v>0</v>
      </c>
      <c r="L117">
        <v>0</v>
      </c>
      <c r="M117">
        <v>0</v>
      </c>
      <c r="N117">
        <v>0</v>
      </c>
      <c r="O117">
        <v>603</v>
      </c>
      <c r="P117">
        <v>598</v>
      </c>
      <c r="Q117">
        <v>-212</v>
      </c>
      <c r="R117">
        <v>0</v>
      </c>
      <c r="S117">
        <v>81</v>
      </c>
      <c r="T117">
        <v>0</v>
      </c>
      <c r="U117">
        <v>0</v>
      </c>
      <c r="V117">
        <v>0</v>
      </c>
      <c r="W117">
        <v>0</v>
      </c>
      <c r="X117">
        <v>0</v>
      </c>
      <c r="Y117">
        <v>5</v>
      </c>
      <c r="Z117">
        <v>-64</v>
      </c>
      <c r="AA117">
        <v>8</v>
      </c>
    </row>
    <row r="118" spans="1:27" x14ac:dyDescent="0.2">
      <c r="A118" t="s">
        <v>63</v>
      </c>
      <c r="B118" t="s">
        <v>299</v>
      </c>
      <c r="D118" t="s">
        <v>294</v>
      </c>
      <c r="E118">
        <v>0</v>
      </c>
      <c r="F118">
        <v>0</v>
      </c>
      <c r="G118">
        <v>0</v>
      </c>
      <c r="H118">
        <v>0</v>
      </c>
      <c r="I118">
        <v>0</v>
      </c>
      <c r="J118">
        <v>0</v>
      </c>
      <c r="K118">
        <v>0</v>
      </c>
      <c r="L118">
        <v>0</v>
      </c>
      <c r="M118">
        <v>0</v>
      </c>
      <c r="N118">
        <v>0</v>
      </c>
      <c r="O118">
        <v>0</v>
      </c>
      <c r="P118">
        <v>0</v>
      </c>
      <c r="Q118">
        <v>0</v>
      </c>
      <c r="R118">
        <v>0</v>
      </c>
      <c r="S118">
        <v>0</v>
      </c>
      <c r="T118">
        <v>0</v>
      </c>
      <c r="U118">
        <v>0</v>
      </c>
      <c r="V118">
        <v>0</v>
      </c>
      <c r="W118">
        <v>0</v>
      </c>
      <c r="X118">
        <v>0</v>
      </c>
      <c r="Y118">
        <v>0</v>
      </c>
      <c r="Z118">
        <v>0</v>
      </c>
      <c r="AA118">
        <v>0</v>
      </c>
    </row>
    <row r="119" spans="1:27" x14ac:dyDescent="0.2">
      <c r="A119" t="s">
        <v>65</v>
      </c>
      <c r="B119" t="s">
        <v>297</v>
      </c>
      <c r="D119" t="s">
        <v>292</v>
      </c>
      <c r="E119">
        <v>0</v>
      </c>
      <c r="F119">
        <v>1</v>
      </c>
      <c r="G119">
        <v>4689</v>
      </c>
      <c r="H119">
        <v>0</v>
      </c>
      <c r="I119">
        <v>0</v>
      </c>
      <c r="J119">
        <v>0</v>
      </c>
      <c r="K119">
        <v>0</v>
      </c>
      <c r="L119">
        <v>0</v>
      </c>
      <c r="M119">
        <v>0</v>
      </c>
      <c r="N119">
        <v>0</v>
      </c>
      <c r="O119">
        <v>18</v>
      </c>
      <c r="P119">
        <v>-58</v>
      </c>
      <c r="Q119">
        <v>0</v>
      </c>
      <c r="R119">
        <v>0</v>
      </c>
      <c r="S119">
        <v>0</v>
      </c>
      <c r="T119">
        <v>0</v>
      </c>
      <c r="U119">
        <v>0</v>
      </c>
      <c r="V119">
        <v>0</v>
      </c>
      <c r="W119">
        <v>0</v>
      </c>
      <c r="X119">
        <v>0</v>
      </c>
      <c r="Y119">
        <v>25</v>
      </c>
      <c r="Z119">
        <v>9</v>
      </c>
      <c r="AA119">
        <v>0</v>
      </c>
    </row>
    <row r="120" spans="1:27" x14ac:dyDescent="0.2">
      <c r="A120" t="s">
        <v>65</v>
      </c>
      <c r="B120" t="s">
        <v>298</v>
      </c>
      <c r="D120" t="s">
        <v>292</v>
      </c>
      <c r="E120">
        <v>0</v>
      </c>
      <c r="F120">
        <v>0</v>
      </c>
      <c r="G120">
        <v>50</v>
      </c>
      <c r="H120">
        <v>0</v>
      </c>
      <c r="I120">
        <v>0</v>
      </c>
      <c r="J120">
        <v>0</v>
      </c>
      <c r="K120">
        <v>0</v>
      </c>
      <c r="L120">
        <v>0</v>
      </c>
      <c r="M120">
        <v>0</v>
      </c>
      <c r="N120">
        <v>0</v>
      </c>
      <c r="O120">
        <v>0</v>
      </c>
      <c r="P120">
        <v>-2</v>
      </c>
      <c r="Q120">
        <v>0</v>
      </c>
      <c r="R120">
        <v>0</v>
      </c>
      <c r="S120">
        <v>0</v>
      </c>
      <c r="T120">
        <v>0</v>
      </c>
      <c r="U120">
        <v>0</v>
      </c>
      <c r="V120">
        <v>0</v>
      </c>
      <c r="W120">
        <v>0</v>
      </c>
      <c r="X120">
        <v>0</v>
      </c>
      <c r="Y120">
        <v>0</v>
      </c>
      <c r="Z120">
        <v>0</v>
      </c>
      <c r="AA120">
        <v>0</v>
      </c>
    </row>
    <row r="121" spans="1:27" x14ac:dyDescent="0.2">
      <c r="A121" t="s">
        <v>65</v>
      </c>
      <c r="B121" t="s">
        <v>299</v>
      </c>
      <c r="D121" t="s">
        <v>292</v>
      </c>
      <c r="E121">
        <v>0</v>
      </c>
      <c r="F121">
        <v>0</v>
      </c>
      <c r="G121">
        <v>7</v>
      </c>
      <c r="H121">
        <v>0</v>
      </c>
      <c r="I121">
        <v>0</v>
      </c>
      <c r="J121">
        <v>0</v>
      </c>
      <c r="K121">
        <v>0</v>
      </c>
      <c r="L121">
        <v>0</v>
      </c>
      <c r="M121">
        <v>0</v>
      </c>
      <c r="N121">
        <v>0</v>
      </c>
      <c r="O121">
        <v>0</v>
      </c>
      <c r="P121">
        <v>0</v>
      </c>
      <c r="Q121">
        <v>0</v>
      </c>
      <c r="R121">
        <v>0</v>
      </c>
      <c r="S121">
        <v>0</v>
      </c>
      <c r="T121">
        <v>0</v>
      </c>
      <c r="U121">
        <v>0</v>
      </c>
      <c r="V121">
        <v>0</v>
      </c>
      <c r="W121">
        <v>0</v>
      </c>
      <c r="X121">
        <v>0</v>
      </c>
      <c r="Y121">
        <v>0</v>
      </c>
      <c r="Z121">
        <v>0</v>
      </c>
      <c r="AA121">
        <v>0</v>
      </c>
    </row>
    <row r="122" spans="1:27" x14ac:dyDescent="0.2">
      <c r="A122" t="s">
        <v>65</v>
      </c>
      <c r="B122" t="s">
        <v>297</v>
      </c>
      <c r="D122" t="s">
        <v>293</v>
      </c>
      <c r="E122">
        <v>-22</v>
      </c>
      <c r="F122">
        <v>-4</v>
      </c>
      <c r="G122">
        <v>2963</v>
      </c>
      <c r="H122">
        <v>0</v>
      </c>
      <c r="I122">
        <v>0</v>
      </c>
      <c r="J122">
        <v>0</v>
      </c>
      <c r="K122">
        <v>0</v>
      </c>
      <c r="L122">
        <v>0</v>
      </c>
      <c r="M122">
        <v>0</v>
      </c>
      <c r="N122">
        <v>0</v>
      </c>
      <c r="O122">
        <v>-180</v>
      </c>
      <c r="P122">
        <v>-111</v>
      </c>
      <c r="Q122">
        <v>12</v>
      </c>
      <c r="R122">
        <v>0</v>
      </c>
      <c r="S122">
        <v>-30</v>
      </c>
      <c r="T122">
        <v>0</v>
      </c>
      <c r="U122">
        <v>0</v>
      </c>
      <c r="V122">
        <v>0</v>
      </c>
      <c r="W122">
        <v>0</v>
      </c>
      <c r="X122">
        <v>0</v>
      </c>
      <c r="Y122">
        <v>0</v>
      </c>
      <c r="Z122">
        <v>18</v>
      </c>
      <c r="AA122">
        <v>0</v>
      </c>
    </row>
    <row r="123" spans="1:27" x14ac:dyDescent="0.2">
      <c r="A123" t="s">
        <v>65</v>
      </c>
      <c r="B123" t="s">
        <v>298</v>
      </c>
      <c r="D123" t="s">
        <v>293</v>
      </c>
      <c r="E123">
        <v>0</v>
      </c>
      <c r="F123">
        <v>0</v>
      </c>
      <c r="G123">
        <v>49</v>
      </c>
      <c r="H123">
        <v>0</v>
      </c>
      <c r="I123">
        <v>0</v>
      </c>
      <c r="J123">
        <v>0</v>
      </c>
      <c r="K123">
        <v>0</v>
      </c>
      <c r="L123">
        <v>0</v>
      </c>
      <c r="M123">
        <v>0</v>
      </c>
      <c r="N123">
        <v>0</v>
      </c>
      <c r="O123">
        <v>0</v>
      </c>
      <c r="P123">
        <v>-5</v>
      </c>
      <c r="Q123">
        <v>0</v>
      </c>
      <c r="R123">
        <v>0</v>
      </c>
      <c r="S123">
        <v>0</v>
      </c>
      <c r="T123">
        <v>0</v>
      </c>
      <c r="U123">
        <v>0</v>
      </c>
      <c r="V123">
        <v>0</v>
      </c>
      <c r="W123">
        <v>0</v>
      </c>
      <c r="X123">
        <v>0</v>
      </c>
      <c r="Y123">
        <v>0</v>
      </c>
      <c r="Z123">
        <v>0</v>
      </c>
      <c r="AA123">
        <v>0</v>
      </c>
    </row>
    <row r="124" spans="1:27" x14ac:dyDescent="0.2">
      <c r="A124" t="s">
        <v>65</v>
      </c>
      <c r="B124" t="s">
        <v>299</v>
      </c>
      <c r="D124" t="s">
        <v>293</v>
      </c>
      <c r="E124">
        <v>0</v>
      </c>
      <c r="F124">
        <v>0</v>
      </c>
      <c r="G124">
        <v>4</v>
      </c>
      <c r="H124">
        <v>0</v>
      </c>
      <c r="I124">
        <v>0</v>
      </c>
      <c r="J124">
        <v>0</v>
      </c>
      <c r="K124">
        <v>0</v>
      </c>
      <c r="L124">
        <v>0</v>
      </c>
      <c r="M124">
        <v>0</v>
      </c>
      <c r="N124">
        <v>0</v>
      </c>
      <c r="O124">
        <v>0</v>
      </c>
      <c r="P124">
        <v>0</v>
      </c>
      <c r="Q124">
        <v>0</v>
      </c>
      <c r="R124">
        <v>0</v>
      </c>
      <c r="S124">
        <v>0</v>
      </c>
      <c r="T124">
        <v>0</v>
      </c>
      <c r="U124">
        <v>0</v>
      </c>
      <c r="V124">
        <v>0</v>
      </c>
      <c r="W124">
        <v>0</v>
      </c>
      <c r="X124">
        <v>0</v>
      </c>
      <c r="Y124">
        <v>0</v>
      </c>
      <c r="Z124">
        <v>0</v>
      </c>
      <c r="AA124">
        <v>0</v>
      </c>
    </row>
    <row r="125" spans="1:27" x14ac:dyDescent="0.2">
      <c r="A125" t="s">
        <v>65</v>
      </c>
      <c r="B125" t="s">
        <v>297</v>
      </c>
      <c r="D125" t="s">
        <v>294</v>
      </c>
      <c r="E125">
        <v>22</v>
      </c>
      <c r="F125">
        <v>5</v>
      </c>
      <c r="G125">
        <v>1726</v>
      </c>
      <c r="H125">
        <v>0</v>
      </c>
      <c r="I125">
        <v>0</v>
      </c>
      <c r="J125">
        <v>0</v>
      </c>
      <c r="K125">
        <v>0</v>
      </c>
      <c r="L125">
        <v>0</v>
      </c>
      <c r="M125">
        <v>0</v>
      </c>
      <c r="N125">
        <v>0</v>
      </c>
      <c r="O125">
        <v>198</v>
      </c>
      <c r="P125">
        <v>53</v>
      </c>
      <c r="Q125">
        <v>-12</v>
      </c>
      <c r="R125">
        <v>0</v>
      </c>
      <c r="S125">
        <v>30</v>
      </c>
      <c r="T125">
        <v>0</v>
      </c>
      <c r="U125">
        <v>0</v>
      </c>
      <c r="V125">
        <v>0</v>
      </c>
      <c r="W125">
        <v>0</v>
      </c>
      <c r="X125">
        <v>0</v>
      </c>
      <c r="Y125">
        <v>25</v>
      </c>
      <c r="Z125">
        <v>-9</v>
      </c>
      <c r="AA125">
        <v>0</v>
      </c>
    </row>
    <row r="126" spans="1:27" x14ac:dyDescent="0.2">
      <c r="A126" t="s">
        <v>65</v>
      </c>
      <c r="B126" t="s">
        <v>298</v>
      </c>
      <c r="D126" t="s">
        <v>294</v>
      </c>
      <c r="E126">
        <v>0</v>
      </c>
      <c r="F126">
        <v>0</v>
      </c>
      <c r="G126">
        <v>1</v>
      </c>
      <c r="H126">
        <v>0</v>
      </c>
      <c r="I126">
        <v>0</v>
      </c>
      <c r="J126">
        <v>0</v>
      </c>
      <c r="K126">
        <v>0</v>
      </c>
      <c r="L126">
        <v>0</v>
      </c>
      <c r="M126">
        <v>0</v>
      </c>
      <c r="N126">
        <v>0</v>
      </c>
      <c r="O126">
        <v>0</v>
      </c>
      <c r="P126">
        <v>3</v>
      </c>
      <c r="Q126">
        <v>0</v>
      </c>
      <c r="R126">
        <v>0</v>
      </c>
      <c r="S126">
        <v>0</v>
      </c>
      <c r="T126">
        <v>0</v>
      </c>
      <c r="U126">
        <v>0</v>
      </c>
      <c r="V126">
        <v>0</v>
      </c>
      <c r="W126">
        <v>0</v>
      </c>
      <c r="X126">
        <v>0</v>
      </c>
      <c r="Y126">
        <v>0</v>
      </c>
      <c r="Z126">
        <v>0</v>
      </c>
      <c r="AA126">
        <v>0</v>
      </c>
    </row>
    <row r="127" spans="1:27" x14ac:dyDescent="0.2">
      <c r="A127" t="s">
        <v>65</v>
      </c>
      <c r="B127" t="s">
        <v>299</v>
      </c>
      <c r="D127" t="s">
        <v>294</v>
      </c>
      <c r="E127">
        <v>0</v>
      </c>
      <c r="F127">
        <v>0</v>
      </c>
      <c r="G127">
        <v>3</v>
      </c>
      <c r="H127">
        <v>0</v>
      </c>
      <c r="I127">
        <v>0</v>
      </c>
      <c r="J127">
        <v>0</v>
      </c>
      <c r="K127">
        <v>0</v>
      </c>
      <c r="L127">
        <v>0</v>
      </c>
      <c r="M127">
        <v>0</v>
      </c>
      <c r="N127">
        <v>0</v>
      </c>
      <c r="O127">
        <v>0</v>
      </c>
      <c r="P127">
        <v>0</v>
      </c>
      <c r="Q127">
        <v>0</v>
      </c>
      <c r="R127">
        <v>0</v>
      </c>
      <c r="S127">
        <v>0</v>
      </c>
      <c r="T127">
        <v>0</v>
      </c>
      <c r="U127">
        <v>0</v>
      </c>
      <c r="V127">
        <v>0</v>
      </c>
      <c r="W127">
        <v>0</v>
      </c>
      <c r="X127">
        <v>0</v>
      </c>
      <c r="Y127">
        <v>0</v>
      </c>
      <c r="Z127">
        <v>0</v>
      </c>
      <c r="AA127">
        <v>0</v>
      </c>
    </row>
    <row r="128" spans="1:27" x14ac:dyDescent="0.2">
      <c r="A128" t="s">
        <v>67</v>
      </c>
      <c r="B128" t="s">
        <v>297</v>
      </c>
      <c r="D128" t="s">
        <v>292</v>
      </c>
      <c r="E128">
        <v>0</v>
      </c>
      <c r="F128">
        <v>0</v>
      </c>
      <c r="G128">
        <v>38216</v>
      </c>
      <c r="H128">
        <v>0</v>
      </c>
      <c r="I128">
        <v>0</v>
      </c>
      <c r="J128">
        <v>0</v>
      </c>
      <c r="K128">
        <v>0</v>
      </c>
      <c r="L128">
        <v>0</v>
      </c>
      <c r="M128">
        <v>0</v>
      </c>
      <c r="N128">
        <v>0</v>
      </c>
      <c r="O128">
        <v>29</v>
      </c>
      <c r="P128">
        <v>-1043</v>
      </c>
      <c r="Q128">
        <v>0</v>
      </c>
      <c r="R128">
        <v>0</v>
      </c>
      <c r="S128">
        <v>-36</v>
      </c>
      <c r="T128">
        <v>0</v>
      </c>
      <c r="U128">
        <v>0</v>
      </c>
      <c r="V128">
        <v>0</v>
      </c>
      <c r="W128">
        <v>0</v>
      </c>
      <c r="X128">
        <v>0</v>
      </c>
      <c r="Y128">
        <v>291</v>
      </c>
      <c r="Z128">
        <v>367</v>
      </c>
      <c r="AA128">
        <v>0</v>
      </c>
    </row>
    <row r="129" spans="1:27" x14ac:dyDescent="0.2">
      <c r="A129" t="s">
        <v>67</v>
      </c>
      <c r="B129" t="s">
        <v>298</v>
      </c>
      <c r="D129" t="s">
        <v>292</v>
      </c>
      <c r="E129">
        <v>0</v>
      </c>
      <c r="F129">
        <v>0</v>
      </c>
      <c r="G129">
        <v>79</v>
      </c>
      <c r="H129">
        <v>0</v>
      </c>
      <c r="I129">
        <v>0</v>
      </c>
      <c r="J129">
        <v>0</v>
      </c>
      <c r="K129">
        <v>0</v>
      </c>
      <c r="L129">
        <v>0</v>
      </c>
      <c r="M129">
        <v>0</v>
      </c>
      <c r="N129">
        <v>0</v>
      </c>
      <c r="O129">
        <v>0</v>
      </c>
      <c r="P129">
        <v>0</v>
      </c>
      <c r="Q129">
        <v>0</v>
      </c>
      <c r="R129">
        <v>0</v>
      </c>
      <c r="S129">
        <v>0</v>
      </c>
      <c r="T129">
        <v>0</v>
      </c>
      <c r="U129">
        <v>0</v>
      </c>
      <c r="V129">
        <v>0</v>
      </c>
      <c r="W129">
        <v>0</v>
      </c>
      <c r="X129">
        <v>0</v>
      </c>
      <c r="Y129">
        <v>0</v>
      </c>
      <c r="Z129">
        <v>0</v>
      </c>
      <c r="AA129">
        <v>0</v>
      </c>
    </row>
    <row r="130" spans="1:27" x14ac:dyDescent="0.2">
      <c r="A130" t="s">
        <v>67</v>
      </c>
      <c r="B130" t="s">
        <v>299</v>
      </c>
      <c r="D130" t="s">
        <v>292</v>
      </c>
      <c r="E130">
        <v>0</v>
      </c>
      <c r="F130">
        <v>0</v>
      </c>
      <c r="G130">
        <v>1319</v>
      </c>
      <c r="H130">
        <v>2211</v>
      </c>
      <c r="I130">
        <v>0</v>
      </c>
      <c r="J130">
        <v>0</v>
      </c>
      <c r="K130">
        <v>0</v>
      </c>
      <c r="L130">
        <v>0</v>
      </c>
      <c r="M130">
        <v>0</v>
      </c>
      <c r="N130">
        <v>0</v>
      </c>
      <c r="O130">
        <v>0</v>
      </c>
      <c r="P130">
        <v>0</v>
      </c>
      <c r="Q130">
        <v>0</v>
      </c>
      <c r="R130">
        <v>0</v>
      </c>
      <c r="S130">
        <v>0</v>
      </c>
      <c r="T130">
        <v>0</v>
      </c>
      <c r="U130">
        <v>0</v>
      </c>
      <c r="V130">
        <v>0</v>
      </c>
      <c r="W130">
        <v>0</v>
      </c>
      <c r="X130">
        <v>0</v>
      </c>
      <c r="Y130">
        <v>619</v>
      </c>
      <c r="Z130">
        <v>35</v>
      </c>
      <c r="AA130">
        <v>0</v>
      </c>
    </row>
    <row r="131" spans="1:27" x14ac:dyDescent="0.2">
      <c r="A131" t="s">
        <v>67</v>
      </c>
      <c r="B131" t="s">
        <v>297</v>
      </c>
      <c r="D131" t="s">
        <v>293</v>
      </c>
      <c r="E131">
        <v>-99</v>
      </c>
      <c r="F131">
        <v>-371</v>
      </c>
      <c r="G131">
        <v>25039</v>
      </c>
      <c r="H131">
        <v>0</v>
      </c>
      <c r="I131">
        <v>0</v>
      </c>
      <c r="J131">
        <v>0</v>
      </c>
      <c r="K131">
        <v>0</v>
      </c>
      <c r="L131">
        <v>0</v>
      </c>
      <c r="M131">
        <v>0</v>
      </c>
      <c r="N131">
        <v>0</v>
      </c>
      <c r="O131">
        <v>87</v>
      </c>
      <c r="P131">
        <v>-1069</v>
      </c>
      <c r="Q131">
        <v>64</v>
      </c>
      <c r="R131">
        <v>0</v>
      </c>
      <c r="S131">
        <v>-23</v>
      </c>
      <c r="T131">
        <v>0</v>
      </c>
      <c r="U131">
        <v>0</v>
      </c>
      <c r="V131">
        <v>0</v>
      </c>
      <c r="W131">
        <v>0</v>
      </c>
      <c r="X131">
        <v>0</v>
      </c>
      <c r="Y131">
        <v>0</v>
      </c>
      <c r="Z131">
        <v>1136</v>
      </c>
      <c r="AA131">
        <v>0</v>
      </c>
    </row>
    <row r="132" spans="1:27" x14ac:dyDescent="0.2">
      <c r="A132" t="s">
        <v>67</v>
      </c>
      <c r="B132" t="s">
        <v>298</v>
      </c>
      <c r="D132" t="s">
        <v>293</v>
      </c>
      <c r="E132">
        <v>0</v>
      </c>
      <c r="F132">
        <v>0</v>
      </c>
      <c r="G132">
        <v>41</v>
      </c>
      <c r="H132">
        <v>0</v>
      </c>
      <c r="I132">
        <v>0</v>
      </c>
      <c r="J132">
        <v>0</v>
      </c>
      <c r="K132">
        <v>0</v>
      </c>
      <c r="L132">
        <v>0</v>
      </c>
      <c r="M132">
        <v>0</v>
      </c>
      <c r="N132">
        <v>0</v>
      </c>
      <c r="O132">
        <v>0</v>
      </c>
      <c r="P132">
        <v>0</v>
      </c>
      <c r="Q132">
        <v>0</v>
      </c>
      <c r="R132">
        <v>0</v>
      </c>
      <c r="S132">
        <v>0</v>
      </c>
      <c r="T132">
        <v>0</v>
      </c>
      <c r="U132">
        <v>0</v>
      </c>
      <c r="V132">
        <v>0</v>
      </c>
      <c r="W132">
        <v>0</v>
      </c>
      <c r="X132">
        <v>0</v>
      </c>
      <c r="Y132">
        <v>0</v>
      </c>
      <c r="Z132">
        <v>0</v>
      </c>
      <c r="AA132">
        <v>0</v>
      </c>
    </row>
    <row r="133" spans="1:27" x14ac:dyDescent="0.2">
      <c r="A133" t="s">
        <v>67</v>
      </c>
      <c r="B133" t="s">
        <v>299</v>
      </c>
      <c r="D133" t="s">
        <v>293</v>
      </c>
      <c r="E133">
        <v>0</v>
      </c>
      <c r="F133">
        <v>-1</v>
      </c>
      <c r="G133">
        <v>909</v>
      </c>
      <c r="H133">
        <v>0</v>
      </c>
      <c r="I133">
        <v>0</v>
      </c>
      <c r="J133">
        <v>0</v>
      </c>
      <c r="K133">
        <v>0</v>
      </c>
      <c r="L133">
        <v>0</v>
      </c>
      <c r="M133">
        <v>0</v>
      </c>
      <c r="N133">
        <v>0</v>
      </c>
      <c r="O133">
        <v>1441</v>
      </c>
      <c r="P133">
        <v>-60</v>
      </c>
      <c r="Q133">
        <v>9</v>
      </c>
      <c r="R133">
        <v>0</v>
      </c>
      <c r="S133">
        <v>0</v>
      </c>
      <c r="T133">
        <v>0</v>
      </c>
      <c r="U133">
        <v>0</v>
      </c>
      <c r="V133">
        <v>0</v>
      </c>
      <c r="W133">
        <v>0</v>
      </c>
      <c r="X133">
        <v>0</v>
      </c>
      <c r="Y133">
        <v>0</v>
      </c>
      <c r="Z133">
        <v>0</v>
      </c>
      <c r="AA133">
        <v>0</v>
      </c>
    </row>
    <row r="134" spans="1:27" x14ac:dyDescent="0.2">
      <c r="A134" t="s">
        <v>67</v>
      </c>
      <c r="B134" t="s">
        <v>297</v>
      </c>
      <c r="D134" t="s">
        <v>294</v>
      </c>
      <c r="E134">
        <v>99</v>
      </c>
      <c r="F134">
        <v>371</v>
      </c>
      <c r="G134">
        <v>13177</v>
      </c>
      <c r="H134">
        <v>0</v>
      </c>
      <c r="I134">
        <v>0</v>
      </c>
      <c r="J134">
        <v>0</v>
      </c>
      <c r="K134">
        <v>0</v>
      </c>
      <c r="L134">
        <v>0</v>
      </c>
      <c r="M134">
        <v>0</v>
      </c>
      <c r="N134">
        <v>0</v>
      </c>
      <c r="O134">
        <v>-58</v>
      </c>
      <c r="P134">
        <v>26</v>
      </c>
      <c r="Q134">
        <v>-64</v>
      </c>
      <c r="R134">
        <v>0</v>
      </c>
      <c r="S134">
        <v>-13</v>
      </c>
      <c r="T134">
        <v>0</v>
      </c>
      <c r="U134">
        <v>0</v>
      </c>
      <c r="V134">
        <v>0</v>
      </c>
      <c r="W134">
        <v>0</v>
      </c>
      <c r="X134">
        <v>0</v>
      </c>
      <c r="Y134">
        <v>291</v>
      </c>
      <c r="Z134">
        <v>-769</v>
      </c>
      <c r="AA134">
        <v>0</v>
      </c>
    </row>
    <row r="135" spans="1:27" x14ac:dyDescent="0.2">
      <c r="A135" t="s">
        <v>67</v>
      </c>
      <c r="B135" t="s">
        <v>298</v>
      </c>
      <c r="D135" t="s">
        <v>294</v>
      </c>
      <c r="E135">
        <v>0</v>
      </c>
      <c r="F135">
        <v>0</v>
      </c>
      <c r="G135">
        <v>38</v>
      </c>
      <c r="H135">
        <v>0</v>
      </c>
      <c r="I135">
        <v>0</v>
      </c>
      <c r="J135">
        <v>0</v>
      </c>
      <c r="K135">
        <v>0</v>
      </c>
      <c r="L135">
        <v>0</v>
      </c>
      <c r="M135">
        <v>0</v>
      </c>
      <c r="N135">
        <v>0</v>
      </c>
      <c r="O135">
        <v>0</v>
      </c>
      <c r="P135">
        <v>0</v>
      </c>
      <c r="Q135">
        <v>0</v>
      </c>
      <c r="R135">
        <v>0</v>
      </c>
      <c r="S135">
        <v>0</v>
      </c>
      <c r="T135">
        <v>0</v>
      </c>
      <c r="U135">
        <v>0</v>
      </c>
      <c r="V135">
        <v>0</v>
      </c>
      <c r="W135">
        <v>0</v>
      </c>
      <c r="X135">
        <v>0</v>
      </c>
      <c r="Y135">
        <v>0</v>
      </c>
      <c r="Z135">
        <v>0</v>
      </c>
      <c r="AA135">
        <v>0</v>
      </c>
    </row>
    <row r="136" spans="1:27" x14ac:dyDescent="0.2">
      <c r="A136" t="s">
        <v>67</v>
      </c>
      <c r="B136" t="s">
        <v>299</v>
      </c>
      <c r="D136" t="s">
        <v>294</v>
      </c>
      <c r="E136">
        <v>0</v>
      </c>
      <c r="F136">
        <v>1</v>
      </c>
      <c r="G136">
        <v>410</v>
      </c>
      <c r="H136">
        <v>2211</v>
      </c>
      <c r="I136">
        <v>0</v>
      </c>
      <c r="J136">
        <v>0</v>
      </c>
      <c r="K136">
        <v>0</v>
      </c>
      <c r="L136">
        <v>0</v>
      </c>
      <c r="M136">
        <v>0</v>
      </c>
      <c r="N136">
        <v>0</v>
      </c>
      <c r="O136">
        <v>-1441</v>
      </c>
      <c r="P136">
        <v>60</v>
      </c>
      <c r="Q136">
        <v>-9</v>
      </c>
      <c r="R136">
        <v>0</v>
      </c>
      <c r="S136">
        <v>0</v>
      </c>
      <c r="T136">
        <v>0</v>
      </c>
      <c r="U136">
        <v>0</v>
      </c>
      <c r="V136">
        <v>0</v>
      </c>
      <c r="W136">
        <v>0</v>
      </c>
      <c r="X136">
        <v>0</v>
      </c>
      <c r="Y136">
        <v>619</v>
      </c>
      <c r="Z136">
        <v>35</v>
      </c>
      <c r="AA136">
        <v>0</v>
      </c>
    </row>
    <row r="137" spans="1:27" x14ac:dyDescent="0.2">
      <c r="A137" t="s">
        <v>67</v>
      </c>
      <c r="B137" t="s">
        <v>298</v>
      </c>
      <c r="C137" t="s">
        <v>301</v>
      </c>
      <c r="D137" t="s">
        <v>292</v>
      </c>
      <c r="E137">
        <v>0</v>
      </c>
      <c r="F137">
        <v>12</v>
      </c>
      <c r="G137">
        <v>1440</v>
      </c>
      <c r="H137">
        <v>0</v>
      </c>
      <c r="I137">
        <v>0</v>
      </c>
      <c r="J137">
        <v>24</v>
      </c>
      <c r="K137">
        <v>0</v>
      </c>
      <c r="L137">
        <v>0</v>
      </c>
      <c r="M137">
        <v>0</v>
      </c>
      <c r="N137">
        <v>0</v>
      </c>
      <c r="O137">
        <v>0</v>
      </c>
      <c r="P137">
        <v>-63</v>
      </c>
      <c r="Q137">
        <v>2</v>
      </c>
      <c r="R137">
        <v>0</v>
      </c>
      <c r="S137">
        <v>0</v>
      </c>
      <c r="T137">
        <v>0</v>
      </c>
      <c r="U137">
        <v>0</v>
      </c>
      <c r="V137">
        <v>0</v>
      </c>
      <c r="W137">
        <v>0</v>
      </c>
      <c r="X137">
        <v>0</v>
      </c>
      <c r="Y137">
        <v>0</v>
      </c>
      <c r="Z137">
        <v>0</v>
      </c>
      <c r="AA137">
        <v>0</v>
      </c>
    </row>
    <row r="138" spans="1:27" x14ac:dyDescent="0.2">
      <c r="A138" t="s">
        <v>67</v>
      </c>
      <c r="B138" t="s">
        <v>298</v>
      </c>
      <c r="C138" t="s">
        <v>301</v>
      </c>
      <c r="D138" t="s">
        <v>293</v>
      </c>
      <c r="E138">
        <v>0</v>
      </c>
      <c r="F138">
        <v>9</v>
      </c>
      <c r="G138">
        <v>1233</v>
      </c>
      <c r="H138">
        <v>0</v>
      </c>
      <c r="I138">
        <v>0</v>
      </c>
      <c r="J138">
        <v>0</v>
      </c>
      <c r="K138">
        <v>0</v>
      </c>
      <c r="L138">
        <v>0</v>
      </c>
      <c r="M138">
        <v>0</v>
      </c>
      <c r="N138">
        <v>0</v>
      </c>
      <c r="O138">
        <v>0</v>
      </c>
      <c r="P138">
        <v>-56</v>
      </c>
      <c r="Q138">
        <v>2</v>
      </c>
      <c r="R138">
        <v>0</v>
      </c>
      <c r="S138">
        <v>0</v>
      </c>
      <c r="T138">
        <v>0</v>
      </c>
      <c r="U138">
        <v>0</v>
      </c>
      <c r="V138">
        <v>0</v>
      </c>
      <c r="W138">
        <v>0</v>
      </c>
      <c r="X138">
        <v>0</v>
      </c>
      <c r="Y138">
        <v>0</v>
      </c>
      <c r="Z138">
        <v>0</v>
      </c>
      <c r="AA138">
        <v>0</v>
      </c>
    </row>
    <row r="139" spans="1:27" x14ac:dyDescent="0.2">
      <c r="A139" t="s">
        <v>67</v>
      </c>
      <c r="B139" t="s">
        <v>298</v>
      </c>
      <c r="C139" t="s">
        <v>301</v>
      </c>
      <c r="D139" t="s">
        <v>294</v>
      </c>
      <c r="E139">
        <v>0</v>
      </c>
      <c r="F139">
        <v>3</v>
      </c>
      <c r="G139">
        <v>207</v>
      </c>
      <c r="H139">
        <v>0</v>
      </c>
      <c r="I139">
        <v>0</v>
      </c>
      <c r="J139">
        <v>24</v>
      </c>
      <c r="K139">
        <v>0</v>
      </c>
      <c r="L139">
        <v>0</v>
      </c>
      <c r="M139">
        <v>0</v>
      </c>
      <c r="N139">
        <v>0</v>
      </c>
      <c r="O139">
        <v>0</v>
      </c>
      <c r="P139">
        <v>-7</v>
      </c>
      <c r="Q139">
        <v>0</v>
      </c>
      <c r="R139">
        <v>0</v>
      </c>
      <c r="S139">
        <v>0</v>
      </c>
      <c r="T139">
        <v>0</v>
      </c>
      <c r="U139">
        <v>0</v>
      </c>
      <c r="V139">
        <v>0</v>
      </c>
      <c r="W139">
        <v>0</v>
      </c>
      <c r="X139">
        <v>0</v>
      </c>
      <c r="Y139">
        <v>0</v>
      </c>
      <c r="Z139">
        <v>0</v>
      </c>
      <c r="AA139">
        <v>0</v>
      </c>
    </row>
    <row r="140" spans="1:27" x14ac:dyDescent="0.2">
      <c r="A140" t="s">
        <v>69</v>
      </c>
      <c r="B140" t="s">
        <v>297</v>
      </c>
      <c r="D140" t="s">
        <v>292</v>
      </c>
      <c r="E140">
        <v>0</v>
      </c>
      <c r="F140">
        <v>97</v>
      </c>
      <c r="G140">
        <v>37517</v>
      </c>
      <c r="H140">
        <v>0</v>
      </c>
      <c r="I140">
        <v>0</v>
      </c>
      <c r="J140">
        <v>0</v>
      </c>
      <c r="K140">
        <v>0</v>
      </c>
      <c r="L140">
        <v>0</v>
      </c>
      <c r="M140">
        <v>0</v>
      </c>
      <c r="N140">
        <v>0</v>
      </c>
      <c r="O140">
        <v>1070</v>
      </c>
      <c r="P140">
        <v>-915</v>
      </c>
      <c r="Q140">
        <v>0</v>
      </c>
      <c r="R140">
        <v>0</v>
      </c>
      <c r="S140">
        <v>108</v>
      </c>
      <c r="T140">
        <v>0</v>
      </c>
      <c r="U140">
        <v>0</v>
      </c>
      <c r="V140">
        <v>0</v>
      </c>
      <c r="W140">
        <v>0</v>
      </c>
      <c r="X140">
        <v>0</v>
      </c>
      <c r="Y140">
        <v>477</v>
      </c>
      <c r="Z140">
        <v>-1092</v>
      </c>
      <c r="AA140">
        <v>0</v>
      </c>
    </row>
    <row r="141" spans="1:27" x14ac:dyDescent="0.2">
      <c r="A141" t="s">
        <v>69</v>
      </c>
      <c r="B141" t="s">
        <v>299</v>
      </c>
      <c r="D141" t="s">
        <v>292</v>
      </c>
      <c r="E141">
        <v>0</v>
      </c>
      <c r="F141">
        <v>0</v>
      </c>
      <c r="G141">
        <v>419</v>
      </c>
      <c r="H141">
        <v>0</v>
      </c>
      <c r="I141">
        <v>0</v>
      </c>
      <c r="J141">
        <v>0</v>
      </c>
      <c r="K141">
        <v>0</v>
      </c>
      <c r="L141">
        <v>0</v>
      </c>
      <c r="M141">
        <v>0</v>
      </c>
      <c r="N141">
        <v>0</v>
      </c>
      <c r="O141">
        <v>0</v>
      </c>
      <c r="P141">
        <v>63</v>
      </c>
      <c r="Q141">
        <v>0</v>
      </c>
      <c r="R141">
        <v>0</v>
      </c>
      <c r="S141">
        <v>0</v>
      </c>
      <c r="T141">
        <v>0</v>
      </c>
      <c r="U141">
        <v>160</v>
      </c>
      <c r="V141">
        <v>0</v>
      </c>
      <c r="W141">
        <v>0</v>
      </c>
      <c r="X141">
        <v>0</v>
      </c>
      <c r="Y141">
        <v>10</v>
      </c>
      <c r="Z141">
        <v>0</v>
      </c>
      <c r="AA141">
        <v>0</v>
      </c>
    </row>
    <row r="142" spans="1:27" x14ac:dyDescent="0.2">
      <c r="A142" t="s">
        <v>69</v>
      </c>
      <c r="B142" t="s">
        <v>297</v>
      </c>
      <c r="D142" t="s">
        <v>293</v>
      </c>
      <c r="E142">
        <v>-262</v>
      </c>
      <c r="F142">
        <v>-217</v>
      </c>
      <c r="G142">
        <v>21129</v>
      </c>
      <c r="H142">
        <v>0</v>
      </c>
      <c r="I142">
        <v>0</v>
      </c>
      <c r="J142">
        <v>0</v>
      </c>
      <c r="K142">
        <v>0</v>
      </c>
      <c r="L142">
        <v>0</v>
      </c>
      <c r="M142">
        <v>0</v>
      </c>
      <c r="N142">
        <v>0</v>
      </c>
      <c r="O142">
        <v>-246</v>
      </c>
      <c r="P142">
        <v>-930</v>
      </c>
      <c r="Q142">
        <v>86</v>
      </c>
      <c r="R142">
        <v>0</v>
      </c>
      <c r="S142">
        <v>-105</v>
      </c>
      <c r="T142">
        <v>0</v>
      </c>
      <c r="U142">
        <v>0</v>
      </c>
      <c r="V142">
        <v>0</v>
      </c>
      <c r="W142">
        <v>0</v>
      </c>
      <c r="X142">
        <v>0</v>
      </c>
      <c r="Y142">
        <v>0</v>
      </c>
      <c r="Z142">
        <v>-1390</v>
      </c>
      <c r="AA142">
        <v>-22</v>
      </c>
    </row>
    <row r="143" spans="1:27" x14ac:dyDescent="0.2">
      <c r="A143" t="s">
        <v>69</v>
      </c>
      <c r="B143" t="s">
        <v>299</v>
      </c>
      <c r="D143" t="s">
        <v>293</v>
      </c>
      <c r="E143">
        <v>0</v>
      </c>
      <c r="F143">
        <v>0</v>
      </c>
      <c r="G143">
        <v>238</v>
      </c>
      <c r="H143">
        <v>0</v>
      </c>
      <c r="I143">
        <v>0</v>
      </c>
      <c r="J143">
        <v>0</v>
      </c>
      <c r="K143">
        <v>0</v>
      </c>
      <c r="L143">
        <v>0</v>
      </c>
      <c r="M143">
        <v>0</v>
      </c>
      <c r="N143">
        <v>0</v>
      </c>
      <c r="O143">
        <v>0</v>
      </c>
      <c r="P143">
        <v>44</v>
      </c>
      <c r="Q143">
        <v>10</v>
      </c>
      <c r="R143">
        <v>0</v>
      </c>
      <c r="S143">
        <v>0</v>
      </c>
      <c r="T143">
        <v>0</v>
      </c>
      <c r="U143">
        <v>0</v>
      </c>
      <c r="V143">
        <v>0</v>
      </c>
      <c r="W143">
        <v>0</v>
      </c>
      <c r="X143">
        <v>0</v>
      </c>
      <c r="Y143">
        <v>0</v>
      </c>
      <c r="Z143">
        <v>0</v>
      </c>
      <c r="AA143">
        <v>0</v>
      </c>
    </row>
    <row r="144" spans="1:27" x14ac:dyDescent="0.2">
      <c r="A144" t="s">
        <v>69</v>
      </c>
      <c r="B144" t="s">
        <v>297</v>
      </c>
      <c r="D144" t="s">
        <v>294</v>
      </c>
      <c r="E144">
        <v>262</v>
      </c>
      <c r="F144">
        <v>314</v>
      </c>
      <c r="G144">
        <v>16388</v>
      </c>
      <c r="H144">
        <v>0</v>
      </c>
      <c r="I144">
        <v>0</v>
      </c>
      <c r="J144">
        <v>0</v>
      </c>
      <c r="K144">
        <v>0</v>
      </c>
      <c r="L144">
        <v>0</v>
      </c>
      <c r="M144">
        <v>0</v>
      </c>
      <c r="N144">
        <v>0</v>
      </c>
      <c r="O144">
        <v>1316</v>
      </c>
      <c r="P144">
        <v>15</v>
      </c>
      <c r="Q144">
        <v>-86</v>
      </c>
      <c r="R144">
        <v>0</v>
      </c>
      <c r="S144">
        <v>213</v>
      </c>
      <c r="T144">
        <v>0</v>
      </c>
      <c r="U144">
        <v>0</v>
      </c>
      <c r="V144">
        <v>0</v>
      </c>
      <c r="W144">
        <v>0</v>
      </c>
      <c r="X144">
        <v>0</v>
      </c>
      <c r="Y144">
        <v>477</v>
      </c>
      <c r="Z144">
        <v>298</v>
      </c>
      <c r="AA144">
        <v>22</v>
      </c>
    </row>
    <row r="145" spans="1:27" x14ac:dyDescent="0.2">
      <c r="A145" t="s">
        <v>69</v>
      </c>
      <c r="B145" t="s">
        <v>299</v>
      </c>
      <c r="D145" t="s">
        <v>294</v>
      </c>
      <c r="E145">
        <v>0</v>
      </c>
      <c r="F145">
        <v>0</v>
      </c>
      <c r="G145">
        <v>181</v>
      </c>
      <c r="H145">
        <v>0</v>
      </c>
      <c r="I145">
        <v>0</v>
      </c>
      <c r="J145">
        <v>0</v>
      </c>
      <c r="K145">
        <v>0</v>
      </c>
      <c r="L145">
        <v>0</v>
      </c>
      <c r="M145">
        <v>0</v>
      </c>
      <c r="N145">
        <v>0</v>
      </c>
      <c r="O145">
        <v>0</v>
      </c>
      <c r="P145">
        <v>19</v>
      </c>
      <c r="Q145">
        <v>-10</v>
      </c>
      <c r="R145">
        <v>0</v>
      </c>
      <c r="S145">
        <v>0</v>
      </c>
      <c r="T145">
        <v>0</v>
      </c>
      <c r="U145">
        <v>160</v>
      </c>
      <c r="V145">
        <v>0</v>
      </c>
      <c r="W145">
        <v>0</v>
      </c>
      <c r="X145">
        <v>0</v>
      </c>
      <c r="Y145">
        <v>10</v>
      </c>
      <c r="Z145">
        <v>0</v>
      </c>
      <c r="AA145">
        <v>0</v>
      </c>
    </row>
    <row r="146" spans="1:27" x14ac:dyDescent="0.2">
      <c r="A146" t="s">
        <v>71</v>
      </c>
      <c r="B146" t="s">
        <v>297</v>
      </c>
      <c r="D146" t="s">
        <v>292</v>
      </c>
      <c r="E146">
        <v>0</v>
      </c>
      <c r="F146">
        <v>2</v>
      </c>
      <c r="G146">
        <v>27742</v>
      </c>
      <c r="H146">
        <v>0</v>
      </c>
      <c r="I146">
        <v>0</v>
      </c>
      <c r="J146">
        <v>0</v>
      </c>
      <c r="K146">
        <v>0</v>
      </c>
      <c r="L146">
        <v>0</v>
      </c>
      <c r="M146">
        <v>0</v>
      </c>
      <c r="N146">
        <v>0</v>
      </c>
      <c r="O146">
        <v>14</v>
      </c>
      <c r="P146">
        <v>-345</v>
      </c>
      <c r="Q146">
        <v>0</v>
      </c>
      <c r="R146">
        <v>0</v>
      </c>
      <c r="S146">
        <v>21</v>
      </c>
      <c r="T146">
        <v>0</v>
      </c>
      <c r="U146">
        <v>0</v>
      </c>
      <c r="V146">
        <v>0</v>
      </c>
      <c r="W146">
        <v>0</v>
      </c>
      <c r="X146">
        <v>0</v>
      </c>
      <c r="Y146">
        <v>216</v>
      </c>
      <c r="Z146">
        <v>-337</v>
      </c>
      <c r="AA146">
        <v>0</v>
      </c>
    </row>
    <row r="147" spans="1:27" x14ac:dyDescent="0.2">
      <c r="A147" t="s">
        <v>71</v>
      </c>
      <c r="B147" t="s">
        <v>299</v>
      </c>
      <c r="D147" t="s">
        <v>292</v>
      </c>
      <c r="E147">
        <v>0</v>
      </c>
      <c r="F147">
        <v>0</v>
      </c>
      <c r="G147">
        <v>615</v>
      </c>
      <c r="H147">
        <v>0</v>
      </c>
      <c r="I147">
        <v>0</v>
      </c>
      <c r="J147">
        <v>0</v>
      </c>
      <c r="K147">
        <v>0</v>
      </c>
      <c r="L147">
        <v>0</v>
      </c>
      <c r="M147">
        <v>0</v>
      </c>
      <c r="N147">
        <v>0</v>
      </c>
      <c r="O147">
        <v>0</v>
      </c>
      <c r="P147">
        <v>0</v>
      </c>
      <c r="Q147">
        <v>0</v>
      </c>
      <c r="R147">
        <v>0</v>
      </c>
      <c r="S147">
        <v>0</v>
      </c>
      <c r="T147">
        <v>0</v>
      </c>
      <c r="U147">
        <v>0</v>
      </c>
      <c r="V147">
        <v>0</v>
      </c>
      <c r="W147">
        <v>0</v>
      </c>
      <c r="X147">
        <v>0</v>
      </c>
      <c r="Y147">
        <v>48</v>
      </c>
      <c r="Z147">
        <v>0</v>
      </c>
      <c r="AA147">
        <v>0</v>
      </c>
    </row>
    <row r="148" spans="1:27" x14ac:dyDescent="0.2">
      <c r="A148" t="s">
        <v>71</v>
      </c>
      <c r="B148" t="s">
        <v>297</v>
      </c>
      <c r="D148" t="s">
        <v>293</v>
      </c>
      <c r="E148">
        <v>-228</v>
      </c>
      <c r="F148">
        <v>-178</v>
      </c>
      <c r="G148">
        <v>19447</v>
      </c>
      <c r="H148">
        <v>0</v>
      </c>
      <c r="I148">
        <v>0</v>
      </c>
      <c r="J148">
        <v>0</v>
      </c>
      <c r="K148">
        <v>0</v>
      </c>
      <c r="L148">
        <v>0</v>
      </c>
      <c r="M148">
        <v>0</v>
      </c>
      <c r="N148">
        <v>0</v>
      </c>
      <c r="O148">
        <v>-36</v>
      </c>
      <c r="P148">
        <v>-515</v>
      </c>
      <c r="Q148">
        <v>60</v>
      </c>
      <c r="R148">
        <v>0</v>
      </c>
      <c r="S148">
        <v>-77</v>
      </c>
      <c r="T148">
        <v>0</v>
      </c>
      <c r="U148">
        <v>0</v>
      </c>
      <c r="V148">
        <v>0</v>
      </c>
      <c r="W148">
        <v>0</v>
      </c>
      <c r="X148">
        <v>0</v>
      </c>
      <c r="Y148">
        <v>0</v>
      </c>
      <c r="Z148">
        <v>-15</v>
      </c>
      <c r="AA148">
        <v>0</v>
      </c>
    </row>
    <row r="149" spans="1:27" x14ac:dyDescent="0.2">
      <c r="A149" t="s">
        <v>71</v>
      </c>
      <c r="B149" t="s">
        <v>299</v>
      </c>
      <c r="D149" t="s">
        <v>293</v>
      </c>
      <c r="E149">
        <v>0</v>
      </c>
      <c r="F149">
        <v>0</v>
      </c>
      <c r="G149">
        <v>284</v>
      </c>
      <c r="H149">
        <v>0</v>
      </c>
      <c r="I149">
        <v>0</v>
      </c>
      <c r="J149">
        <v>0</v>
      </c>
      <c r="K149">
        <v>0</v>
      </c>
      <c r="L149">
        <v>0</v>
      </c>
      <c r="M149">
        <v>0</v>
      </c>
      <c r="N149">
        <v>0</v>
      </c>
      <c r="O149">
        <v>0</v>
      </c>
      <c r="P149">
        <v>-2</v>
      </c>
      <c r="Q149">
        <v>5</v>
      </c>
      <c r="R149">
        <v>0</v>
      </c>
      <c r="S149">
        <v>0</v>
      </c>
      <c r="T149">
        <v>0</v>
      </c>
      <c r="U149">
        <v>0</v>
      </c>
      <c r="V149">
        <v>0</v>
      </c>
      <c r="W149">
        <v>0</v>
      </c>
      <c r="X149">
        <v>0</v>
      </c>
      <c r="Y149">
        <v>0</v>
      </c>
      <c r="Z149">
        <v>0</v>
      </c>
      <c r="AA149">
        <v>0</v>
      </c>
    </row>
    <row r="150" spans="1:27" x14ac:dyDescent="0.2">
      <c r="A150" t="s">
        <v>71</v>
      </c>
      <c r="B150" t="s">
        <v>297</v>
      </c>
      <c r="D150" t="s">
        <v>294</v>
      </c>
      <c r="E150">
        <v>228</v>
      </c>
      <c r="F150">
        <v>180</v>
      </c>
      <c r="G150">
        <v>8295</v>
      </c>
      <c r="H150">
        <v>0</v>
      </c>
      <c r="I150">
        <v>0</v>
      </c>
      <c r="J150">
        <v>0</v>
      </c>
      <c r="K150">
        <v>0</v>
      </c>
      <c r="L150">
        <v>0</v>
      </c>
      <c r="M150">
        <v>0</v>
      </c>
      <c r="N150">
        <v>0</v>
      </c>
      <c r="O150">
        <v>50</v>
      </c>
      <c r="P150">
        <v>170</v>
      </c>
      <c r="Q150">
        <v>-60</v>
      </c>
      <c r="R150">
        <v>0</v>
      </c>
      <c r="S150">
        <v>98</v>
      </c>
      <c r="T150">
        <v>0</v>
      </c>
      <c r="U150">
        <v>0</v>
      </c>
      <c r="V150">
        <v>0</v>
      </c>
      <c r="W150">
        <v>0</v>
      </c>
      <c r="X150">
        <v>0</v>
      </c>
      <c r="Y150">
        <v>216</v>
      </c>
      <c r="Z150">
        <v>-322</v>
      </c>
      <c r="AA150">
        <v>0</v>
      </c>
    </row>
    <row r="151" spans="1:27" x14ac:dyDescent="0.2">
      <c r="A151" t="s">
        <v>71</v>
      </c>
      <c r="B151" t="s">
        <v>299</v>
      </c>
      <c r="D151" t="s">
        <v>294</v>
      </c>
      <c r="E151">
        <v>0</v>
      </c>
      <c r="F151">
        <v>0</v>
      </c>
      <c r="G151">
        <v>331</v>
      </c>
      <c r="H151">
        <v>0</v>
      </c>
      <c r="I151">
        <v>0</v>
      </c>
      <c r="J151">
        <v>0</v>
      </c>
      <c r="K151">
        <v>0</v>
      </c>
      <c r="L151">
        <v>0</v>
      </c>
      <c r="M151">
        <v>0</v>
      </c>
      <c r="N151">
        <v>0</v>
      </c>
      <c r="O151">
        <v>0</v>
      </c>
      <c r="P151">
        <v>2</v>
      </c>
      <c r="Q151">
        <v>-5</v>
      </c>
      <c r="R151">
        <v>0</v>
      </c>
      <c r="S151">
        <v>0</v>
      </c>
      <c r="T151">
        <v>0</v>
      </c>
      <c r="U151">
        <v>0</v>
      </c>
      <c r="V151">
        <v>0</v>
      </c>
      <c r="W151">
        <v>0</v>
      </c>
      <c r="X151">
        <v>0</v>
      </c>
      <c r="Y151">
        <v>48</v>
      </c>
      <c r="Z151">
        <v>0</v>
      </c>
      <c r="AA151">
        <v>0</v>
      </c>
    </row>
    <row r="152" spans="1:27" x14ac:dyDescent="0.2">
      <c r="A152" t="s">
        <v>71</v>
      </c>
      <c r="B152" t="s">
        <v>302</v>
      </c>
      <c r="C152" t="s">
        <v>301</v>
      </c>
      <c r="D152" t="s">
        <v>292</v>
      </c>
      <c r="E152">
        <v>0</v>
      </c>
      <c r="F152">
        <v>0</v>
      </c>
      <c r="G152">
        <v>85</v>
      </c>
      <c r="H152">
        <v>0</v>
      </c>
      <c r="I152">
        <v>0</v>
      </c>
      <c r="J152">
        <v>20</v>
      </c>
      <c r="K152">
        <v>0</v>
      </c>
      <c r="L152">
        <v>0</v>
      </c>
      <c r="M152">
        <v>0</v>
      </c>
      <c r="N152">
        <v>0</v>
      </c>
      <c r="O152">
        <v>0</v>
      </c>
      <c r="P152">
        <v>0</v>
      </c>
      <c r="Q152">
        <v>0</v>
      </c>
      <c r="R152">
        <v>0</v>
      </c>
      <c r="S152">
        <v>0</v>
      </c>
      <c r="T152">
        <v>0</v>
      </c>
      <c r="U152">
        <v>0</v>
      </c>
      <c r="V152">
        <v>0</v>
      </c>
      <c r="W152">
        <v>0</v>
      </c>
      <c r="X152">
        <v>0</v>
      </c>
      <c r="Y152">
        <v>0</v>
      </c>
      <c r="Z152">
        <v>0</v>
      </c>
      <c r="AA152">
        <v>0</v>
      </c>
    </row>
    <row r="153" spans="1:27" x14ac:dyDescent="0.2">
      <c r="A153" t="s">
        <v>71</v>
      </c>
      <c r="B153" t="s">
        <v>298</v>
      </c>
      <c r="C153" t="s">
        <v>301</v>
      </c>
      <c r="D153" t="s">
        <v>292</v>
      </c>
      <c r="E153">
        <v>0</v>
      </c>
      <c r="F153">
        <v>22</v>
      </c>
      <c r="G153">
        <v>162</v>
      </c>
      <c r="H153">
        <v>0</v>
      </c>
      <c r="I153">
        <v>0</v>
      </c>
      <c r="J153">
        <v>124</v>
      </c>
      <c r="K153">
        <v>0</v>
      </c>
      <c r="L153">
        <v>0</v>
      </c>
      <c r="M153">
        <v>0</v>
      </c>
      <c r="N153">
        <v>0</v>
      </c>
      <c r="O153">
        <v>0</v>
      </c>
      <c r="P153">
        <v>26</v>
      </c>
      <c r="Q153">
        <v>0</v>
      </c>
      <c r="R153">
        <v>0</v>
      </c>
      <c r="S153">
        <v>0</v>
      </c>
      <c r="T153">
        <v>0</v>
      </c>
      <c r="U153">
        <v>0</v>
      </c>
      <c r="V153">
        <v>0</v>
      </c>
      <c r="W153">
        <v>0</v>
      </c>
      <c r="X153">
        <v>0</v>
      </c>
      <c r="Y153">
        <v>0</v>
      </c>
      <c r="Z153">
        <v>0</v>
      </c>
      <c r="AA153">
        <v>0</v>
      </c>
    </row>
    <row r="154" spans="1:27" x14ac:dyDescent="0.2">
      <c r="A154" t="s">
        <v>71</v>
      </c>
      <c r="B154" t="s">
        <v>302</v>
      </c>
      <c r="C154" t="s">
        <v>301</v>
      </c>
      <c r="D154" t="s">
        <v>293</v>
      </c>
      <c r="E154">
        <v>0</v>
      </c>
      <c r="F154">
        <v>0</v>
      </c>
      <c r="G154">
        <v>26</v>
      </c>
      <c r="H154">
        <v>0</v>
      </c>
      <c r="I154">
        <v>0</v>
      </c>
      <c r="J154">
        <v>0</v>
      </c>
      <c r="K154">
        <v>0</v>
      </c>
      <c r="L154">
        <v>0</v>
      </c>
      <c r="M154">
        <v>0</v>
      </c>
      <c r="N154">
        <v>0</v>
      </c>
      <c r="O154">
        <v>0</v>
      </c>
      <c r="P154">
        <v>0</v>
      </c>
      <c r="Q154">
        <v>0</v>
      </c>
      <c r="R154">
        <v>0</v>
      </c>
      <c r="S154">
        <v>0</v>
      </c>
      <c r="T154">
        <v>0</v>
      </c>
      <c r="U154">
        <v>0</v>
      </c>
      <c r="V154">
        <v>0</v>
      </c>
      <c r="W154">
        <v>0</v>
      </c>
      <c r="X154">
        <v>0</v>
      </c>
      <c r="Y154">
        <v>0</v>
      </c>
      <c r="Z154">
        <v>0</v>
      </c>
      <c r="AA154">
        <v>0</v>
      </c>
    </row>
    <row r="155" spans="1:27" x14ac:dyDescent="0.2">
      <c r="A155" t="s">
        <v>71</v>
      </c>
      <c r="B155" t="s">
        <v>298</v>
      </c>
      <c r="C155" t="s">
        <v>301</v>
      </c>
      <c r="D155" t="s">
        <v>293</v>
      </c>
      <c r="E155">
        <v>0</v>
      </c>
      <c r="F155">
        <v>22</v>
      </c>
      <c r="G155">
        <v>98</v>
      </c>
      <c r="H155">
        <v>0</v>
      </c>
      <c r="I155">
        <v>0</v>
      </c>
      <c r="J155">
        <v>0</v>
      </c>
      <c r="K155">
        <v>0</v>
      </c>
      <c r="L155">
        <v>0</v>
      </c>
      <c r="M155">
        <v>0</v>
      </c>
      <c r="N155">
        <v>0</v>
      </c>
      <c r="O155">
        <v>0</v>
      </c>
      <c r="P155">
        <v>0</v>
      </c>
      <c r="Q155">
        <v>0</v>
      </c>
      <c r="R155">
        <v>0</v>
      </c>
      <c r="S155">
        <v>0</v>
      </c>
      <c r="T155">
        <v>0</v>
      </c>
      <c r="U155">
        <v>0</v>
      </c>
      <c r="V155">
        <v>0</v>
      </c>
      <c r="W155">
        <v>0</v>
      </c>
      <c r="X155">
        <v>0</v>
      </c>
      <c r="Y155">
        <v>0</v>
      </c>
      <c r="Z155">
        <v>0</v>
      </c>
      <c r="AA155">
        <v>0</v>
      </c>
    </row>
    <row r="156" spans="1:27" x14ac:dyDescent="0.2">
      <c r="A156" t="s">
        <v>71</v>
      </c>
      <c r="B156" t="s">
        <v>302</v>
      </c>
      <c r="C156" t="s">
        <v>301</v>
      </c>
      <c r="D156" t="s">
        <v>294</v>
      </c>
      <c r="E156">
        <v>0</v>
      </c>
      <c r="F156">
        <v>0</v>
      </c>
      <c r="G156">
        <v>59</v>
      </c>
      <c r="H156">
        <v>0</v>
      </c>
      <c r="I156">
        <v>0</v>
      </c>
      <c r="J156">
        <v>20</v>
      </c>
      <c r="K156">
        <v>0</v>
      </c>
      <c r="L156">
        <v>0</v>
      </c>
      <c r="M156">
        <v>0</v>
      </c>
      <c r="N156">
        <v>0</v>
      </c>
      <c r="O156">
        <v>0</v>
      </c>
      <c r="P156">
        <v>0</v>
      </c>
      <c r="Q156">
        <v>0</v>
      </c>
      <c r="R156">
        <v>0</v>
      </c>
      <c r="S156">
        <v>0</v>
      </c>
      <c r="T156">
        <v>0</v>
      </c>
      <c r="U156">
        <v>0</v>
      </c>
      <c r="V156">
        <v>0</v>
      </c>
      <c r="W156">
        <v>0</v>
      </c>
      <c r="X156">
        <v>0</v>
      </c>
      <c r="Y156">
        <v>0</v>
      </c>
      <c r="Z156">
        <v>0</v>
      </c>
      <c r="AA156">
        <v>0</v>
      </c>
    </row>
    <row r="157" spans="1:27" x14ac:dyDescent="0.2">
      <c r="A157" t="s">
        <v>71</v>
      </c>
      <c r="B157" t="s">
        <v>298</v>
      </c>
      <c r="C157" t="s">
        <v>301</v>
      </c>
      <c r="D157" t="s">
        <v>294</v>
      </c>
      <c r="E157">
        <v>0</v>
      </c>
      <c r="F157">
        <v>0</v>
      </c>
      <c r="G157">
        <v>64</v>
      </c>
      <c r="H157">
        <v>0</v>
      </c>
      <c r="I157">
        <v>0</v>
      </c>
      <c r="J157">
        <v>124</v>
      </c>
      <c r="K157">
        <v>0</v>
      </c>
      <c r="L157">
        <v>0</v>
      </c>
      <c r="M157">
        <v>0</v>
      </c>
      <c r="N157">
        <v>0</v>
      </c>
      <c r="O157">
        <v>0</v>
      </c>
      <c r="P157">
        <v>26</v>
      </c>
      <c r="Q157">
        <v>0</v>
      </c>
      <c r="R157">
        <v>0</v>
      </c>
      <c r="S157">
        <v>0</v>
      </c>
      <c r="T157">
        <v>0</v>
      </c>
      <c r="U157">
        <v>0</v>
      </c>
      <c r="V157">
        <v>0</v>
      </c>
      <c r="W157">
        <v>0</v>
      </c>
      <c r="X157">
        <v>0</v>
      </c>
      <c r="Y157">
        <v>0</v>
      </c>
      <c r="Z157">
        <v>0</v>
      </c>
      <c r="AA157">
        <v>0</v>
      </c>
    </row>
    <row r="158" spans="1:27" x14ac:dyDescent="0.2">
      <c r="A158" t="s">
        <v>73</v>
      </c>
      <c r="B158" t="s">
        <v>297</v>
      </c>
      <c r="D158" t="s">
        <v>292</v>
      </c>
      <c r="E158">
        <v>0</v>
      </c>
      <c r="F158">
        <v>53</v>
      </c>
      <c r="G158">
        <v>8318</v>
      </c>
      <c r="H158">
        <v>0</v>
      </c>
      <c r="I158">
        <v>0</v>
      </c>
      <c r="J158">
        <v>0</v>
      </c>
      <c r="K158">
        <v>0</v>
      </c>
      <c r="L158">
        <v>0</v>
      </c>
      <c r="M158">
        <v>0</v>
      </c>
      <c r="N158">
        <v>0</v>
      </c>
      <c r="O158">
        <v>5</v>
      </c>
      <c r="P158">
        <v>41</v>
      </c>
      <c r="Q158">
        <v>0</v>
      </c>
      <c r="R158">
        <v>0</v>
      </c>
      <c r="S158">
        <v>0</v>
      </c>
      <c r="T158">
        <v>0</v>
      </c>
      <c r="U158">
        <v>0</v>
      </c>
      <c r="V158">
        <v>0</v>
      </c>
      <c r="W158">
        <v>0</v>
      </c>
      <c r="X158">
        <v>0</v>
      </c>
      <c r="Y158">
        <v>244</v>
      </c>
      <c r="Z158">
        <v>28</v>
      </c>
      <c r="AA158">
        <v>0</v>
      </c>
    </row>
    <row r="159" spans="1:27" x14ac:dyDescent="0.2">
      <c r="A159" t="s">
        <v>73</v>
      </c>
      <c r="B159" t="s">
        <v>299</v>
      </c>
      <c r="D159" t="s">
        <v>292</v>
      </c>
      <c r="E159">
        <v>0</v>
      </c>
      <c r="F159">
        <v>0</v>
      </c>
      <c r="G159">
        <v>282</v>
      </c>
      <c r="H159">
        <v>0</v>
      </c>
      <c r="I159">
        <v>0</v>
      </c>
      <c r="J159">
        <v>0</v>
      </c>
      <c r="K159">
        <v>0</v>
      </c>
      <c r="L159">
        <v>0</v>
      </c>
      <c r="M159">
        <v>0</v>
      </c>
      <c r="N159">
        <v>0</v>
      </c>
      <c r="O159">
        <v>0</v>
      </c>
      <c r="P159">
        <v>0</v>
      </c>
      <c r="Q159">
        <v>0</v>
      </c>
      <c r="R159">
        <v>0</v>
      </c>
      <c r="S159">
        <v>0</v>
      </c>
      <c r="T159">
        <v>0</v>
      </c>
      <c r="U159">
        <v>0</v>
      </c>
      <c r="V159">
        <v>0</v>
      </c>
      <c r="W159">
        <v>0</v>
      </c>
      <c r="X159">
        <v>0</v>
      </c>
      <c r="Y159">
        <v>19</v>
      </c>
      <c r="Z159">
        <v>0</v>
      </c>
      <c r="AA159">
        <v>0</v>
      </c>
    </row>
    <row r="160" spans="1:27" x14ac:dyDescent="0.2">
      <c r="A160" t="s">
        <v>73</v>
      </c>
      <c r="B160" t="s">
        <v>297</v>
      </c>
      <c r="D160" t="s">
        <v>293</v>
      </c>
      <c r="E160">
        <v>-31</v>
      </c>
      <c r="F160">
        <v>15</v>
      </c>
      <c r="G160">
        <v>5349</v>
      </c>
      <c r="H160">
        <v>0</v>
      </c>
      <c r="I160">
        <v>0</v>
      </c>
      <c r="J160">
        <v>0</v>
      </c>
      <c r="K160">
        <v>0</v>
      </c>
      <c r="L160">
        <v>0</v>
      </c>
      <c r="M160">
        <v>0</v>
      </c>
      <c r="N160">
        <v>0</v>
      </c>
      <c r="O160">
        <v>-10</v>
      </c>
      <c r="P160">
        <v>1</v>
      </c>
      <c r="Q160">
        <v>15</v>
      </c>
      <c r="R160">
        <v>0</v>
      </c>
      <c r="S160">
        <v>-14</v>
      </c>
      <c r="T160">
        <v>0</v>
      </c>
      <c r="U160">
        <v>0</v>
      </c>
      <c r="V160">
        <v>0</v>
      </c>
      <c r="W160">
        <v>0</v>
      </c>
      <c r="X160">
        <v>0</v>
      </c>
      <c r="Y160">
        <v>0</v>
      </c>
      <c r="Z160">
        <v>25</v>
      </c>
      <c r="AA160">
        <v>0</v>
      </c>
    </row>
    <row r="161" spans="1:27" x14ac:dyDescent="0.2">
      <c r="A161" t="s">
        <v>73</v>
      </c>
      <c r="B161" t="s">
        <v>299</v>
      </c>
      <c r="D161" t="s">
        <v>293</v>
      </c>
      <c r="E161">
        <v>0</v>
      </c>
      <c r="F161">
        <v>0</v>
      </c>
      <c r="G161">
        <v>188</v>
      </c>
      <c r="H161">
        <v>0</v>
      </c>
      <c r="I161">
        <v>0</v>
      </c>
      <c r="J161">
        <v>0</v>
      </c>
      <c r="K161">
        <v>0</v>
      </c>
      <c r="L161">
        <v>0</v>
      </c>
      <c r="M161">
        <v>0</v>
      </c>
      <c r="N161">
        <v>0</v>
      </c>
      <c r="O161">
        <v>0</v>
      </c>
      <c r="P161">
        <v>0</v>
      </c>
      <c r="Q161">
        <v>8</v>
      </c>
      <c r="R161">
        <v>0</v>
      </c>
      <c r="S161">
        <v>0</v>
      </c>
      <c r="T161">
        <v>0</v>
      </c>
      <c r="U161">
        <v>0</v>
      </c>
      <c r="V161">
        <v>0</v>
      </c>
      <c r="W161">
        <v>0</v>
      </c>
      <c r="X161">
        <v>0</v>
      </c>
      <c r="Y161">
        <v>0</v>
      </c>
      <c r="Z161">
        <v>0</v>
      </c>
      <c r="AA161">
        <v>0</v>
      </c>
    </row>
    <row r="162" spans="1:27" x14ac:dyDescent="0.2">
      <c r="A162" t="s">
        <v>73</v>
      </c>
      <c r="B162" t="s">
        <v>297</v>
      </c>
      <c r="D162" t="s">
        <v>294</v>
      </c>
      <c r="E162">
        <v>31</v>
      </c>
      <c r="F162">
        <v>38</v>
      </c>
      <c r="G162">
        <v>2969</v>
      </c>
      <c r="H162">
        <v>0</v>
      </c>
      <c r="I162">
        <v>0</v>
      </c>
      <c r="J162">
        <v>0</v>
      </c>
      <c r="K162">
        <v>0</v>
      </c>
      <c r="L162">
        <v>0</v>
      </c>
      <c r="M162">
        <v>0</v>
      </c>
      <c r="N162">
        <v>0</v>
      </c>
      <c r="O162">
        <v>15</v>
      </c>
      <c r="P162">
        <v>40</v>
      </c>
      <c r="Q162">
        <v>-15</v>
      </c>
      <c r="R162">
        <v>0</v>
      </c>
      <c r="S162">
        <v>14</v>
      </c>
      <c r="T162">
        <v>0</v>
      </c>
      <c r="U162">
        <v>0</v>
      </c>
      <c r="V162">
        <v>0</v>
      </c>
      <c r="W162">
        <v>0</v>
      </c>
      <c r="X162">
        <v>0</v>
      </c>
      <c r="Y162">
        <v>244</v>
      </c>
      <c r="Z162">
        <v>3</v>
      </c>
      <c r="AA162">
        <v>0</v>
      </c>
    </row>
    <row r="163" spans="1:27" x14ac:dyDescent="0.2">
      <c r="A163" t="s">
        <v>73</v>
      </c>
      <c r="B163" t="s">
        <v>299</v>
      </c>
      <c r="D163" t="s">
        <v>294</v>
      </c>
      <c r="E163">
        <v>0</v>
      </c>
      <c r="F163">
        <v>0</v>
      </c>
      <c r="G163">
        <v>94</v>
      </c>
      <c r="H163">
        <v>0</v>
      </c>
      <c r="I163">
        <v>0</v>
      </c>
      <c r="J163">
        <v>0</v>
      </c>
      <c r="K163">
        <v>0</v>
      </c>
      <c r="L163">
        <v>0</v>
      </c>
      <c r="M163">
        <v>0</v>
      </c>
      <c r="N163">
        <v>0</v>
      </c>
      <c r="O163">
        <v>0</v>
      </c>
      <c r="P163">
        <v>0</v>
      </c>
      <c r="Q163">
        <v>-8</v>
      </c>
      <c r="R163">
        <v>0</v>
      </c>
      <c r="S163">
        <v>0</v>
      </c>
      <c r="T163">
        <v>0</v>
      </c>
      <c r="U163">
        <v>0</v>
      </c>
      <c r="V163">
        <v>0</v>
      </c>
      <c r="W163">
        <v>0</v>
      </c>
      <c r="X163">
        <v>0</v>
      </c>
      <c r="Y163">
        <v>19</v>
      </c>
      <c r="Z163">
        <v>0</v>
      </c>
      <c r="AA163">
        <v>0</v>
      </c>
    </row>
    <row r="164" spans="1:27" x14ac:dyDescent="0.2">
      <c r="A164" t="s">
        <v>73</v>
      </c>
      <c r="B164" t="s">
        <v>302</v>
      </c>
      <c r="C164" t="s">
        <v>301</v>
      </c>
      <c r="D164" t="s">
        <v>292</v>
      </c>
      <c r="E164">
        <v>84</v>
      </c>
      <c r="F164">
        <v>0</v>
      </c>
      <c r="G164">
        <v>0</v>
      </c>
      <c r="H164">
        <v>0</v>
      </c>
      <c r="I164">
        <v>0</v>
      </c>
      <c r="J164">
        <v>0</v>
      </c>
      <c r="K164">
        <v>0</v>
      </c>
      <c r="L164">
        <v>0</v>
      </c>
      <c r="M164">
        <v>0</v>
      </c>
      <c r="N164">
        <v>0</v>
      </c>
      <c r="O164">
        <v>0</v>
      </c>
      <c r="P164">
        <v>0</v>
      </c>
      <c r="Q164">
        <v>0</v>
      </c>
      <c r="R164">
        <v>0</v>
      </c>
      <c r="S164">
        <v>0</v>
      </c>
      <c r="T164">
        <v>0</v>
      </c>
      <c r="U164">
        <v>0</v>
      </c>
      <c r="V164">
        <v>0</v>
      </c>
      <c r="W164">
        <v>0</v>
      </c>
      <c r="X164">
        <v>0</v>
      </c>
      <c r="Y164">
        <v>0</v>
      </c>
      <c r="Z164">
        <v>0</v>
      </c>
      <c r="AA164">
        <v>0</v>
      </c>
    </row>
    <row r="165" spans="1:27" x14ac:dyDescent="0.2">
      <c r="A165" t="s">
        <v>73</v>
      </c>
      <c r="B165" t="s">
        <v>298</v>
      </c>
      <c r="C165" t="s">
        <v>301</v>
      </c>
      <c r="D165" t="s">
        <v>292</v>
      </c>
      <c r="E165">
        <v>0</v>
      </c>
      <c r="F165">
        <v>0</v>
      </c>
      <c r="G165">
        <v>246</v>
      </c>
      <c r="H165">
        <v>0</v>
      </c>
      <c r="I165">
        <v>0</v>
      </c>
      <c r="J165">
        <v>2</v>
      </c>
      <c r="K165">
        <v>0</v>
      </c>
      <c r="L165">
        <v>0</v>
      </c>
      <c r="M165">
        <v>0</v>
      </c>
      <c r="N165">
        <v>0</v>
      </c>
      <c r="O165">
        <v>0</v>
      </c>
      <c r="P165">
        <v>0</v>
      </c>
      <c r="Q165">
        <v>0</v>
      </c>
      <c r="R165">
        <v>0</v>
      </c>
      <c r="S165">
        <v>0</v>
      </c>
      <c r="T165">
        <v>0</v>
      </c>
      <c r="U165">
        <v>0</v>
      </c>
      <c r="V165">
        <v>0</v>
      </c>
      <c r="W165">
        <v>0</v>
      </c>
      <c r="X165">
        <v>0</v>
      </c>
      <c r="Y165">
        <v>0</v>
      </c>
      <c r="Z165">
        <v>0</v>
      </c>
      <c r="AA165">
        <v>0</v>
      </c>
    </row>
    <row r="166" spans="1:27" x14ac:dyDescent="0.2">
      <c r="A166" t="s">
        <v>73</v>
      </c>
      <c r="B166" t="s">
        <v>302</v>
      </c>
      <c r="C166" t="s">
        <v>301</v>
      </c>
      <c r="D166" t="s">
        <v>293</v>
      </c>
      <c r="E166">
        <v>64</v>
      </c>
      <c r="F166">
        <v>0</v>
      </c>
      <c r="G166">
        <v>0</v>
      </c>
      <c r="H166">
        <v>0</v>
      </c>
      <c r="I166">
        <v>0</v>
      </c>
      <c r="J166">
        <v>0</v>
      </c>
      <c r="K166">
        <v>0</v>
      </c>
      <c r="L166">
        <v>0</v>
      </c>
      <c r="M166">
        <v>0</v>
      </c>
      <c r="N166">
        <v>0</v>
      </c>
      <c r="O166">
        <v>0</v>
      </c>
      <c r="P166">
        <v>0</v>
      </c>
      <c r="Q166">
        <v>0</v>
      </c>
      <c r="R166">
        <v>0</v>
      </c>
      <c r="S166">
        <v>0</v>
      </c>
      <c r="T166">
        <v>0</v>
      </c>
      <c r="U166">
        <v>0</v>
      </c>
      <c r="V166">
        <v>0</v>
      </c>
      <c r="W166">
        <v>0</v>
      </c>
      <c r="X166">
        <v>0</v>
      </c>
      <c r="Y166">
        <v>0</v>
      </c>
      <c r="Z166">
        <v>0</v>
      </c>
      <c r="AA166">
        <v>0</v>
      </c>
    </row>
    <row r="167" spans="1:27" x14ac:dyDescent="0.2">
      <c r="A167" t="s">
        <v>73</v>
      </c>
      <c r="B167" t="s">
        <v>298</v>
      </c>
      <c r="C167" t="s">
        <v>301</v>
      </c>
      <c r="D167" t="s">
        <v>293</v>
      </c>
      <c r="E167">
        <v>0</v>
      </c>
      <c r="F167">
        <v>0</v>
      </c>
      <c r="G167">
        <v>133</v>
      </c>
      <c r="H167">
        <v>0</v>
      </c>
      <c r="I167">
        <v>0</v>
      </c>
      <c r="J167">
        <v>0</v>
      </c>
      <c r="K167">
        <v>0</v>
      </c>
      <c r="L167">
        <v>0</v>
      </c>
      <c r="M167">
        <v>0</v>
      </c>
      <c r="N167">
        <v>0</v>
      </c>
      <c r="O167">
        <v>0</v>
      </c>
      <c r="P167">
        <v>0</v>
      </c>
      <c r="Q167">
        <v>0</v>
      </c>
      <c r="R167">
        <v>0</v>
      </c>
      <c r="S167">
        <v>0</v>
      </c>
      <c r="T167">
        <v>0</v>
      </c>
      <c r="U167">
        <v>0</v>
      </c>
      <c r="V167">
        <v>0</v>
      </c>
      <c r="W167">
        <v>0</v>
      </c>
      <c r="X167">
        <v>0</v>
      </c>
      <c r="Y167">
        <v>0</v>
      </c>
      <c r="Z167">
        <v>0</v>
      </c>
      <c r="AA167">
        <v>0</v>
      </c>
    </row>
    <row r="168" spans="1:27" x14ac:dyDescent="0.2">
      <c r="A168" t="s">
        <v>73</v>
      </c>
      <c r="B168" t="s">
        <v>302</v>
      </c>
      <c r="C168" t="s">
        <v>301</v>
      </c>
      <c r="D168" t="s">
        <v>294</v>
      </c>
      <c r="E168">
        <v>20</v>
      </c>
      <c r="F168">
        <v>0</v>
      </c>
      <c r="G168">
        <v>0</v>
      </c>
      <c r="H168">
        <v>0</v>
      </c>
      <c r="I168">
        <v>0</v>
      </c>
      <c r="J168">
        <v>0</v>
      </c>
      <c r="K168">
        <v>0</v>
      </c>
      <c r="L168">
        <v>0</v>
      </c>
      <c r="M168">
        <v>0</v>
      </c>
      <c r="N168">
        <v>0</v>
      </c>
      <c r="O168">
        <v>0</v>
      </c>
      <c r="P168">
        <v>0</v>
      </c>
      <c r="Q168">
        <v>0</v>
      </c>
      <c r="R168">
        <v>0</v>
      </c>
      <c r="S168">
        <v>0</v>
      </c>
      <c r="T168">
        <v>0</v>
      </c>
      <c r="U168">
        <v>0</v>
      </c>
      <c r="V168">
        <v>0</v>
      </c>
      <c r="W168">
        <v>0</v>
      </c>
      <c r="X168">
        <v>0</v>
      </c>
      <c r="Y168">
        <v>0</v>
      </c>
      <c r="Z168">
        <v>0</v>
      </c>
      <c r="AA168">
        <v>0</v>
      </c>
    </row>
    <row r="169" spans="1:27" x14ac:dyDescent="0.2">
      <c r="A169" t="s">
        <v>73</v>
      </c>
      <c r="B169" t="s">
        <v>298</v>
      </c>
      <c r="C169" t="s">
        <v>301</v>
      </c>
      <c r="D169" t="s">
        <v>294</v>
      </c>
      <c r="E169">
        <v>0</v>
      </c>
      <c r="F169">
        <v>0</v>
      </c>
      <c r="G169">
        <v>113</v>
      </c>
      <c r="H169">
        <v>0</v>
      </c>
      <c r="I169">
        <v>0</v>
      </c>
      <c r="J169">
        <v>2</v>
      </c>
      <c r="K169">
        <v>0</v>
      </c>
      <c r="L169">
        <v>0</v>
      </c>
      <c r="M169">
        <v>0</v>
      </c>
      <c r="N169">
        <v>0</v>
      </c>
      <c r="O169">
        <v>0</v>
      </c>
      <c r="P169">
        <v>0</v>
      </c>
      <c r="Q169">
        <v>0</v>
      </c>
      <c r="R169">
        <v>0</v>
      </c>
      <c r="S169">
        <v>0</v>
      </c>
      <c r="T169">
        <v>0</v>
      </c>
      <c r="U169">
        <v>0</v>
      </c>
      <c r="V169">
        <v>0</v>
      </c>
      <c r="W169">
        <v>0</v>
      </c>
      <c r="X169">
        <v>0</v>
      </c>
      <c r="Y169">
        <v>0</v>
      </c>
      <c r="Z169">
        <v>0</v>
      </c>
      <c r="AA169">
        <v>0</v>
      </c>
    </row>
    <row r="170" spans="1:27" x14ac:dyDescent="0.2">
      <c r="A170" t="s">
        <v>75</v>
      </c>
      <c r="B170" t="s">
        <v>297</v>
      </c>
      <c r="D170" t="s">
        <v>292</v>
      </c>
      <c r="E170">
        <v>0</v>
      </c>
      <c r="F170">
        <v>50</v>
      </c>
      <c r="G170">
        <v>25182</v>
      </c>
      <c r="H170">
        <v>0</v>
      </c>
      <c r="I170">
        <v>0</v>
      </c>
      <c r="J170">
        <v>0</v>
      </c>
      <c r="K170">
        <v>0</v>
      </c>
      <c r="L170">
        <v>0</v>
      </c>
      <c r="M170">
        <v>0</v>
      </c>
      <c r="N170">
        <v>0</v>
      </c>
      <c r="O170">
        <v>540</v>
      </c>
      <c r="P170">
        <v>-363</v>
      </c>
      <c r="Q170">
        <v>0</v>
      </c>
      <c r="R170">
        <v>0</v>
      </c>
      <c r="S170">
        <v>561</v>
      </c>
      <c r="T170">
        <v>0</v>
      </c>
      <c r="U170">
        <v>0</v>
      </c>
      <c r="V170">
        <v>0</v>
      </c>
      <c r="W170">
        <v>0</v>
      </c>
      <c r="X170">
        <v>0</v>
      </c>
      <c r="Y170">
        <v>165</v>
      </c>
      <c r="Z170">
        <v>550</v>
      </c>
      <c r="AA170">
        <v>0</v>
      </c>
    </row>
    <row r="171" spans="1:27" x14ac:dyDescent="0.2">
      <c r="A171" t="s">
        <v>75</v>
      </c>
      <c r="B171" t="s">
        <v>299</v>
      </c>
      <c r="D171" t="s">
        <v>292</v>
      </c>
      <c r="E171">
        <v>0</v>
      </c>
      <c r="F171">
        <v>0</v>
      </c>
      <c r="G171">
        <v>141</v>
      </c>
      <c r="H171">
        <v>0</v>
      </c>
      <c r="I171">
        <v>0</v>
      </c>
      <c r="J171">
        <v>0</v>
      </c>
      <c r="K171">
        <v>0</v>
      </c>
      <c r="L171">
        <v>0</v>
      </c>
      <c r="M171">
        <v>0</v>
      </c>
      <c r="N171">
        <v>0</v>
      </c>
      <c r="O171">
        <v>0</v>
      </c>
      <c r="P171">
        <v>0</v>
      </c>
      <c r="Q171">
        <v>0</v>
      </c>
      <c r="R171">
        <v>0</v>
      </c>
      <c r="S171">
        <v>0</v>
      </c>
      <c r="T171">
        <v>0</v>
      </c>
      <c r="U171">
        <v>0</v>
      </c>
      <c r="V171">
        <v>0</v>
      </c>
      <c r="W171">
        <v>0</v>
      </c>
      <c r="X171">
        <v>0</v>
      </c>
      <c r="Y171">
        <v>0</v>
      </c>
      <c r="Z171">
        <v>0</v>
      </c>
      <c r="AA171">
        <v>0</v>
      </c>
    </row>
    <row r="172" spans="1:27" x14ac:dyDescent="0.2">
      <c r="A172" t="s">
        <v>75</v>
      </c>
      <c r="B172" t="s">
        <v>297</v>
      </c>
      <c r="D172" t="s">
        <v>293</v>
      </c>
      <c r="E172">
        <v>-112</v>
      </c>
      <c r="F172">
        <v>-68</v>
      </c>
      <c r="G172">
        <v>13502</v>
      </c>
      <c r="H172">
        <v>0</v>
      </c>
      <c r="I172">
        <v>0</v>
      </c>
      <c r="J172">
        <v>0</v>
      </c>
      <c r="K172">
        <v>0</v>
      </c>
      <c r="L172">
        <v>0</v>
      </c>
      <c r="M172">
        <v>0</v>
      </c>
      <c r="N172">
        <v>0</v>
      </c>
      <c r="O172">
        <v>-353</v>
      </c>
      <c r="P172">
        <v>-253</v>
      </c>
      <c r="Q172">
        <v>46</v>
      </c>
      <c r="R172">
        <v>0</v>
      </c>
      <c r="S172">
        <v>31</v>
      </c>
      <c r="T172">
        <v>0</v>
      </c>
      <c r="U172">
        <v>0</v>
      </c>
      <c r="V172">
        <v>0</v>
      </c>
      <c r="W172">
        <v>0</v>
      </c>
      <c r="X172">
        <v>0</v>
      </c>
      <c r="Y172">
        <v>0</v>
      </c>
      <c r="Z172">
        <v>599</v>
      </c>
      <c r="AA172">
        <v>-10</v>
      </c>
    </row>
    <row r="173" spans="1:27" x14ac:dyDescent="0.2">
      <c r="A173" t="s">
        <v>75</v>
      </c>
      <c r="B173" t="s">
        <v>299</v>
      </c>
      <c r="D173" t="s">
        <v>293</v>
      </c>
      <c r="E173">
        <v>0</v>
      </c>
      <c r="F173">
        <v>0</v>
      </c>
      <c r="G173">
        <v>53</v>
      </c>
      <c r="H173">
        <v>0</v>
      </c>
      <c r="I173">
        <v>0</v>
      </c>
      <c r="J173">
        <v>0</v>
      </c>
      <c r="K173">
        <v>0</v>
      </c>
      <c r="L173">
        <v>0</v>
      </c>
      <c r="M173">
        <v>0</v>
      </c>
      <c r="N173">
        <v>0</v>
      </c>
      <c r="O173">
        <v>0</v>
      </c>
      <c r="P173">
        <v>0</v>
      </c>
      <c r="Q173">
        <v>1</v>
      </c>
      <c r="R173">
        <v>0</v>
      </c>
      <c r="S173">
        <v>0</v>
      </c>
      <c r="T173">
        <v>0</v>
      </c>
      <c r="U173">
        <v>0</v>
      </c>
      <c r="V173">
        <v>0</v>
      </c>
      <c r="W173">
        <v>0</v>
      </c>
      <c r="X173">
        <v>0</v>
      </c>
      <c r="Y173">
        <v>0</v>
      </c>
      <c r="Z173">
        <v>0</v>
      </c>
      <c r="AA173">
        <v>0</v>
      </c>
    </row>
    <row r="174" spans="1:27" x14ac:dyDescent="0.2">
      <c r="A174" t="s">
        <v>75</v>
      </c>
      <c r="B174" t="s">
        <v>297</v>
      </c>
      <c r="D174" t="s">
        <v>294</v>
      </c>
      <c r="E174">
        <v>112</v>
      </c>
      <c r="F174">
        <v>118</v>
      </c>
      <c r="G174">
        <v>11680</v>
      </c>
      <c r="H174">
        <v>0</v>
      </c>
      <c r="I174">
        <v>0</v>
      </c>
      <c r="J174">
        <v>0</v>
      </c>
      <c r="K174">
        <v>0</v>
      </c>
      <c r="L174">
        <v>0</v>
      </c>
      <c r="M174">
        <v>0</v>
      </c>
      <c r="N174">
        <v>0</v>
      </c>
      <c r="O174">
        <v>893</v>
      </c>
      <c r="P174">
        <v>-110</v>
      </c>
      <c r="Q174">
        <v>-46</v>
      </c>
      <c r="R174">
        <v>0</v>
      </c>
      <c r="S174">
        <v>530</v>
      </c>
      <c r="T174">
        <v>0</v>
      </c>
      <c r="U174">
        <v>0</v>
      </c>
      <c r="V174">
        <v>0</v>
      </c>
      <c r="W174">
        <v>0</v>
      </c>
      <c r="X174">
        <v>0</v>
      </c>
      <c r="Y174">
        <v>165</v>
      </c>
      <c r="Z174">
        <v>-49</v>
      </c>
      <c r="AA174">
        <v>10</v>
      </c>
    </row>
    <row r="175" spans="1:27" x14ac:dyDescent="0.2">
      <c r="A175" t="s">
        <v>75</v>
      </c>
      <c r="B175" t="s">
        <v>299</v>
      </c>
      <c r="D175" t="s">
        <v>294</v>
      </c>
      <c r="E175">
        <v>0</v>
      </c>
      <c r="F175">
        <v>0</v>
      </c>
      <c r="G175">
        <v>88</v>
      </c>
      <c r="H175">
        <v>0</v>
      </c>
      <c r="I175">
        <v>0</v>
      </c>
      <c r="J175">
        <v>0</v>
      </c>
      <c r="K175">
        <v>0</v>
      </c>
      <c r="L175">
        <v>0</v>
      </c>
      <c r="M175">
        <v>0</v>
      </c>
      <c r="N175">
        <v>0</v>
      </c>
      <c r="O175">
        <v>0</v>
      </c>
      <c r="P175">
        <v>0</v>
      </c>
      <c r="Q175">
        <v>-1</v>
      </c>
      <c r="R175">
        <v>0</v>
      </c>
      <c r="S175">
        <v>0</v>
      </c>
      <c r="T175">
        <v>0</v>
      </c>
      <c r="U175">
        <v>0</v>
      </c>
      <c r="V175">
        <v>0</v>
      </c>
      <c r="W175">
        <v>0</v>
      </c>
      <c r="X175">
        <v>0</v>
      </c>
      <c r="Y175">
        <v>0</v>
      </c>
      <c r="Z175">
        <v>0</v>
      </c>
      <c r="AA175">
        <v>0</v>
      </c>
    </row>
    <row r="176" spans="1:27" x14ac:dyDescent="0.2">
      <c r="A176" t="s">
        <v>75</v>
      </c>
      <c r="B176" t="s">
        <v>302</v>
      </c>
      <c r="C176" t="s">
        <v>301</v>
      </c>
      <c r="D176" t="s">
        <v>292</v>
      </c>
      <c r="E176">
        <v>482</v>
      </c>
      <c r="F176">
        <v>0</v>
      </c>
      <c r="G176">
        <v>0</v>
      </c>
      <c r="H176">
        <v>0</v>
      </c>
      <c r="I176">
        <v>0</v>
      </c>
      <c r="J176">
        <v>203</v>
      </c>
      <c r="K176">
        <v>0</v>
      </c>
      <c r="L176">
        <v>0</v>
      </c>
      <c r="M176">
        <v>0</v>
      </c>
      <c r="N176">
        <v>0</v>
      </c>
      <c r="O176">
        <v>0</v>
      </c>
      <c r="P176">
        <v>0</v>
      </c>
      <c r="Q176">
        <v>0</v>
      </c>
      <c r="R176">
        <v>0</v>
      </c>
      <c r="S176">
        <v>-63</v>
      </c>
      <c r="T176">
        <v>0</v>
      </c>
      <c r="U176">
        <v>0</v>
      </c>
      <c r="V176">
        <v>0</v>
      </c>
      <c r="W176">
        <v>0</v>
      </c>
      <c r="X176">
        <v>0</v>
      </c>
      <c r="Y176">
        <v>0</v>
      </c>
      <c r="Z176">
        <v>0</v>
      </c>
      <c r="AA176">
        <v>0</v>
      </c>
    </row>
    <row r="177" spans="1:27" x14ac:dyDescent="0.2">
      <c r="A177" t="s">
        <v>75</v>
      </c>
      <c r="B177" t="s">
        <v>298</v>
      </c>
      <c r="C177" t="s">
        <v>301</v>
      </c>
      <c r="D177" t="s">
        <v>292</v>
      </c>
      <c r="E177">
        <v>0</v>
      </c>
      <c r="F177">
        <v>0</v>
      </c>
      <c r="G177">
        <v>533</v>
      </c>
      <c r="H177">
        <v>0</v>
      </c>
      <c r="I177">
        <v>0</v>
      </c>
      <c r="J177">
        <v>64</v>
      </c>
      <c r="K177">
        <v>0</v>
      </c>
      <c r="L177">
        <v>0</v>
      </c>
      <c r="M177">
        <v>0</v>
      </c>
      <c r="N177">
        <v>0</v>
      </c>
      <c r="O177">
        <v>0</v>
      </c>
      <c r="P177">
        <v>0</v>
      </c>
      <c r="Q177">
        <v>1</v>
      </c>
      <c r="R177">
        <v>0</v>
      </c>
      <c r="S177">
        <v>0</v>
      </c>
      <c r="T177">
        <v>0</v>
      </c>
      <c r="U177">
        <v>0</v>
      </c>
      <c r="V177">
        <v>0</v>
      </c>
      <c r="W177">
        <v>0</v>
      </c>
      <c r="X177">
        <v>0</v>
      </c>
      <c r="Y177">
        <v>0</v>
      </c>
      <c r="Z177">
        <v>0</v>
      </c>
      <c r="AA177">
        <v>0</v>
      </c>
    </row>
    <row r="178" spans="1:27" x14ac:dyDescent="0.2">
      <c r="A178" t="s">
        <v>75</v>
      </c>
      <c r="B178" t="s">
        <v>302</v>
      </c>
      <c r="C178" t="s">
        <v>301</v>
      </c>
      <c r="D178" t="s">
        <v>293</v>
      </c>
      <c r="E178">
        <v>246</v>
      </c>
      <c r="F178">
        <v>-1</v>
      </c>
      <c r="G178">
        <v>0</v>
      </c>
      <c r="H178">
        <v>0</v>
      </c>
      <c r="I178">
        <v>0</v>
      </c>
      <c r="J178">
        <v>0</v>
      </c>
      <c r="K178">
        <v>0</v>
      </c>
      <c r="L178">
        <v>0</v>
      </c>
      <c r="M178">
        <v>0</v>
      </c>
      <c r="N178">
        <v>0</v>
      </c>
      <c r="O178">
        <v>0</v>
      </c>
      <c r="P178">
        <v>0</v>
      </c>
      <c r="Q178">
        <v>0</v>
      </c>
      <c r="R178">
        <v>0</v>
      </c>
      <c r="S178">
        <v>-63</v>
      </c>
      <c r="T178">
        <v>0</v>
      </c>
      <c r="U178">
        <v>0</v>
      </c>
      <c r="V178">
        <v>0</v>
      </c>
      <c r="W178">
        <v>0</v>
      </c>
      <c r="X178">
        <v>0</v>
      </c>
      <c r="Y178">
        <v>0</v>
      </c>
      <c r="Z178">
        <v>0</v>
      </c>
      <c r="AA178">
        <v>0</v>
      </c>
    </row>
    <row r="179" spans="1:27" x14ac:dyDescent="0.2">
      <c r="A179" t="s">
        <v>75</v>
      </c>
      <c r="B179" t="s">
        <v>298</v>
      </c>
      <c r="C179" t="s">
        <v>301</v>
      </c>
      <c r="D179" t="s">
        <v>293</v>
      </c>
      <c r="E179">
        <v>0</v>
      </c>
      <c r="F179">
        <v>0</v>
      </c>
      <c r="G179">
        <v>363</v>
      </c>
      <c r="H179">
        <v>0</v>
      </c>
      <c r="I179">
        <v>0</v>
      </c>
      <c r="J179">
        <v>0</v>
      </c>
      <c r="K179">
        <v>0</v>
      </c>
      <c r="L179">
        <v>0</v>
      </c>
      <c r="M179">
        <v>0</v>
      </c>
      <c r="N179">
        <v>0</v>
      </c>
      <c r="O179">
        <v>0</v>
      </c>
      <c r="P179">
        <v>0</v>
      </c>
      <c r="Q179">
        <v>1</v>
      </c>
      <c r="R179">
        <v>0</v>
      </c>
      <c r="S179">
        <v>0</v>
      </c>
      <c r="T179">
        <v>0</v>
      </c>
      <c r="U179">
        <v>0</v>
      </c>
      <c r="V179">
        <v>0</v>
      </c>
      <c r="W179">
        <v>0</v>
      </c>
      <c r="X179">
        <v>0</v>
      </c>
      <c r="Y179">
        <v>0</v>
      </c>
      <c r="Z179">
        <v>0</v>
      </c>
      <c r="AA179">
        <v>0</v>
      </c>
    </row>
    <row r="180" spans="1:27" x14ac:dyDescent="0.2">
      <c r="A180" t="s">
        <v>75</v>
      </c>
      <c r="B180" t="s">
        <v>302</v>
      </c>
      <c r="C180" t="s">
        <v>301</v>
      </c>
      <c r="D180" t="s">
        <v>294</v>
      </c>
      <c r="E180">
        <v>236</v>
      </c>
      <c r="F180">
        <v>1</v>
      </c>
      <c r="G180">
        <v>0</v>
      </c>
      <c r="H180">
        <v>0</v>
      </c>
      <c r="I180">
        <v>0</v>
      </c>
      <c r="J180">
        <v>203</v>
      </c>
      <c r="K180">
        <v>0</v>
      </c>
      <c r="L180">
        <v>0</v>
      </c>
      <c r="M180">
        <v>0</v>
      </c>
      <c r="N180">
        <v>0</v>
      </c>
      <c r="O180">
        <v>0</v>
      </c>
      <c r="P180">
        <v>0</v>
      </c>
      <c r="Q180">
        <v>0</v>
      </c>
      <c r="R180">
        <v>0</v>
      </c>
      <c r="S180">
        <v>0</v>
      </c>
      <c r="T180">
        <v>0</v>
      </c>
      <c r="U180">
        <v>0</v>
      </c>
      <c r="V180">
        <v>0</v>
      </c>
      <c r="W180">
        <v>0</v>
      </c>
      <c r="X180">
        <v>0</v>
      </c>
      <c r="Y180">
        <v>0</v>
      </c>
      <c r="Z180">
        <v>0</v>
      </c>
      <c r="AA180">
        <v>0</v>
      </c>
    </row>
    <row r="181" spans="1:27" x14ac:dyDescent="0.2">
      <c r="A181" t="s">
        <v>75</v>
      </c>
      <c r="B181" t="s">
        <v>298</v>
      </c>
      <c r="C181" t="s">
        <v>301</v>
      </c>
      <c r="D181" t="s">
        <v>294</v>
      </c>
      <c r="E181">
        <v>0</v>
      </c>
      <c r="F181">
        <v>0</v>
      </c>
      <c r="G181">
        <v>170</v>
      </c>
      <c r="H181">
        <v>0</v>
      </c>
      <c r="I181">
        <v>0</v>
      </c>
      <c r="J181">
        <v>64</v>
      </c>
      <c r="K181">
        <v>0</v>
      </c>
      <c r="L181">
        <v>0</v>
      </c>
      <c r="M181">
        <v>0</v>
      </c>
      <c r="N181">
        <v>0</v>
      </c>
      <c r="O181">
        <v>0</v>
      </c>
      <c r="P181">
        <v>0</v>
      </c>
      <c r="Q181">
        <v>0</v>
      </c>
      <c r="R181">
        <v>0</v>
      </c>
      <c r="S181">
        <v>0</v>
      </c>
      <c r="T181">
        <v>0</v>
      </c>
      <c r="U181">
        <v>0</v>
      </c>
      <c r="V181">
        <v>0</v>
      </c>
      <c r="W181">
        <v>0</v>
      </c>
      <c r="X181">
        <v>0</v>
      </c>
      <c r="Y181">
        <v>0</v>
      </c>
      <c r="Z181">
        <v>0</v>
      </c>
      <c r="AA181">
        <v>0</v>
      </c>
    </row>
    <row r="182" spans="1:27" x14ac:dyDescent="0.2">
      <c r="A182" t="s">
        <v>77</v>
      </c>
      <c r="B182" t="s">
        <v>303</v>
      </c>
      <c r="D182" t="s">
        <v>292</v>
      </c>
      <c r="E182">
        <v>3446</v>
      </c>
      <c r="F182">
        <v>0</v>
      </c>
      <c r="G182">
        <v>0</v>
      </c>
      <c r="H182">
        <v>0</v>
      </c>
      <c r="I182">
        <v>0</v>
      </c>
      <c r="J182">
        <v>0</v>
      </c>
      <c r="K182">
        <v>0</v>
      </c>
      <c r="L182">
        <v>2932</v>
      </c>
      <c r="M182">
        <v>0</v>
      </c>
      <c r="N182">
        <v>0</v>
      </c>
      <c r="O182">
        <v>12</v>
      </c>
      <c r="P182">
        <v>0</v>
      </c>
      <c r="Q182">
        <v>0</v>
      </c>
      <c r="R182">
        <v>0</v>
      </c>
      <c r="S182">
        <v>0</v>
      </c>
      <c r="T182">
        <v>0</v>
      </c>
      <c r="U182">
        <v>0</v>
      </c>
      <c r="V182">
        <v>0</v>
      </c>
      <c r="W182">
        <v>0</v>
      </c>
      <c r="X182">
        <v>0</v>
      </c>
      <c r="Y182">
        <v>0</v>
      </c>
      <c r="Z182">
        <v>164</v>
      </c>
      <c r="AA182">
        <v>0</v>
      </c>
    </row>
    <row r="183" spans="1:27" x14ac:dyDescent="0.2">
      <c r="A183" t="s">
        <v>77</v>
      </c>
      <c r="B183" t="s">
        <v>304</v>
      </c>
      <c r="D183" t="s">
        <v>292</v>
      </c>
      <c r="E183">
        <v>842</v>
      </c>
      <c r="F183">
        <v>0</v>
      </c>
      <c r="G183">
        <v>0</v>
      </c>
      <c r="H183">
        <v>0</v>
      </c>
      <c r="I183">
        <v>0</v>
      </c>
      <c r="J183">
        <v>0</v>
      </c>
      <c r="K183">
        <v>0</v>
      </c>
      <c r="L183">
        <v>832</v>
      </c>
      <c r="M183">
        <v>0</v>
      </c>
      <c r="N183">
        <v>0</v>
      </c>
      <c r="O183">
        <v>0</v>
      </c>
      <c r="P183">
        <v>0</v>
      </c>
      <c r="Q183">
        <v>0</v>
      </c>
      <c r="R183">
        <v>0</v>
      </c>
      <c r="S183">
        <v>0</v>
      </c>
      <c r="T183">
        <v>0</v>
      </c>
      <c r="U183">
        <v>0</v>
      </c>
      <c r="V183">
        <v>0</v>
      </c>
      <c r="W183">
        <v>0</v>
      </c>
      <c r="X183">
        <v>0</v>
      </c>
      <c r="Y183">
        <v>0</v>
      </c>
      <c r="Z183">
        <v>0</v>
      </c>
      <c r="AA183">
        <v>0</v>
      </c>
    </row>
    <row r="184" spans="1:27" x14ac:dyDescent="0.2">
      <c r="A184" t="s">
        <v>77</v>
      </c>
      <c r="B184" t="s">
        <v>305</v>
      </c>
      <c r="D184" t="s">
        <v>292</v>
      </c>
      <c r="E184">
        <v>0</v>
      </c>
      <c r="F184">
        <v>0</v>
      </c>
      <c r="G184">
        <v>0</v>
      </c>
      <c r="H184">
        <v>0</v>
      </c>
      <c r="I184">
        <v>0</v>
      </c>
      <c r="J184">
        <v>0</v>
      </c>
      <c r="K184">
        <v>0</v>
      </c>
      <c r="L184">
        <v>0</v>
      </c>
      <c r="M184">
        <v>0</v>
      </c>
      <c r="N184">
        <v>0</v>
      </c>
      <c r="O184">
        <v>372</v>
      </c>
      <c r="P184">
        <v>0</v>
      </c>
      <c r="Q184">
        <v>0</v>
      </c>
      <c r="R184">
        <v>0</v>
      </c>
      <c r="S184">
        <v>0</v>
      </c>
      <c r="T184">
        <v>0</v>
      </c>
      <c r="U184">
        <v>0</v>
      </c>
      <c r="V184">
        <v>0</v>
      </c>
      <c r="W184">
        <v>0</v>
      </c>
      <c r="X184">
        <v>0</v>
      </c>
      <c r="Y184">
        <v>0</v>
      </c>
      <c r="Z184">
        <v>0</v>
      </c>
      <c r="AA184">
        <v>0</v>
      </c>
    </row>
    <row r="185" spans="1:27" x14ac:dyDescent="0.2">
      <c r="A185" t="s">
        <v>77</v>
      </c>
      <c r="B185" t="s">
        <v>306</v>
      </c>
      <c r="D185" t="s">
        <v>292</v>
      </c>
      <c r="E185">
        <v>2765</v>
      </c>
      <c r="F185">
        <v>0</v>
      </c>
      <c r="G185">
        <v>0</v>
      </c>
      <c r="H185">
        <v>0</v>
      </c>
      <c r="I185">
        <v>0</v>
      </c>
      <c r="J185">
        <v>0</v>
      </c>
      <c r="K185">
        <v>0</v>
      </c>
      <c r="L185">
        <v>0</v>
      </c>
      <c r="M185">
        <v>0</v>
      </c>
      <c r="N185">
        <v>0</v>
      </c>
      <c r="O185">
        <v>122</v>
      </c>
      <c r="P185">
        <v>0</v>
      </c>
      <c r="Q185">
        <v>0</v>
      </c>
      <c r="R185">
        <v>0</v>
      </c>
      <c r="S185">
        <v>0</v>
      </c>
      <c r="T185">
        <v>0</v>
      </c>
      <c r="U185">
        <v>0</v>
      </c>
      <c r="V185">
        <v>0</v>
      </c>
      <c r="W185">
        <v>0</v>
      </c>
      <c r="X185">
        <v>0</v>
      </c>
      <c r="Y185">
        <v>0</v>
      </c>
      <c r="Z185">
        <v>0</v>
      </c>
      <c r="AA185">
        <v>0</v>
      </c>
    </row>
    <row r="186" spans="1:27" x14ac:dyDescent="0.2">
      <c r="A186" t="s">
        <v>77</v>
      </c>
      <c r="B186" t="s">
        <v>307</v>
      </c>
      <c r="D186" t="s">
        <v>292</v>
      </c>
      <c r="E186">
        <v>143</v>
      </c>
      <c r="F186">
        <v>0</v>
      </c>
      <c r="G186">
        <v>0</v>
      </c>
      <c r="H186">
        <v>0</v>
      </c>
      <c r="I186">
        <v>0</v>
      </c>
      <c r="J186">
        <v>0</v>
      </c>
      <c r="K186">
        <v>0</v>
      </c>
      <c r="L186">
        <v>0</v>
      </c>
      <c r="M186">
        <v>0</v>
      </c>
      <c r="N186">
        <v>0</v>
      </c>
      <c r="O186">
        <v>0</v>
      </c>
      <c r="P186">
        <v>0</v>
      </c>
      <c r="Q186">
        <v>0</v>
      </c>
      <c r="R186">
        <v>0</v>
      </c>
      <c r="S186">
        <v>0</v>
      </c>
      <c r="T186">
        <v>0</v>
      </c>
      <c r="U186">
        <v>0</v>
      </c>
      <c r="V186">
        <v>0</v>
      </c>
      <c r="W186">
        <v>0</v>
      </c>
      <c r="X186">
        <v>0</v>
      </c>
      <c r="Y186">
        <v>0</v>
      </c>
      <c r="Z186">
        <v>0</v>
      </c>
      <c r="AA186">
        <v>0</v>
      </c>
    </row>
    <row r="187" spans="1:27" x14ac:dyDescent="0.2">
      <c r="A187" t="s">
        <v>77</v>
      </c>
      <c r="B187" t="s">
        <v>308</v>
      </c>
      <c r="D187" t="s">
        <v>292</v>
      </c>
      <c r="E187">
        <v>0</v>
      </c>
      <c r="F187">
        <v>0</v>
      </c>
      <c r="G187">
        <v>0</v>
      </c>
      <c r="H187">
        <v>0</v>
      </c>
      <c r="I187">
        <v>0</v>
      </c>
      <c r="J187">
        <v>0</v>
      </c>
      <c r="K187">
        <v>0</v>
      </c>
      <c r="L187">
        <v>0</v>
      </c>
      <c r="M187">
        <v>4203</v>
      </c>
      <c r="N187">
        <v>0</v>
      </c>
      <c r="O187">
        <v>24</v>
      </c>
      <c r="P187">
        <v>0</v>
      </c>
      <c r="Q187">
        <v>0</v>
      </c>
      <c r="R187">
        <v>0</v>
      </c>
      <c r="S187">
        <v>0</v>
      </c>
      <c r="T187">
        <v>0</v>
      </c>
      <c r="U187">
        <v>0</v>
      </c>
      <c r="V187">
        <v>0</v>
      </c>
      <c r="W187">
        <v>0</v>
      </c>
      <c r="X187">
        <v>0</v>
      </c>
      <c r="Y187">
        <v>0</v>
      </c>
      <c r="Z187">
        <v>0</v>
      </c>
      <c r="AA187">
        <v>0</v>
      </c>
    </row>
    <row r="188" spans="1:27" x14ac:dyDescent="0.2">
      <c r="A188" t="s">
        <v>77</v>
      </c>
      <c r="B188" t="s">
        <v>309</v>
      </c>
      <c r="D188" t="s">
        <v>292</v>
      </c>
      <c r="E188">
        <v>0</v>
      </c>
      <c r="F188">
        <v>0</v>
      </c>
      <c r="G188">
        <v>0</v>
      </c>
      <c r="H188">
        <v>0</v>
      </c>
      <c r="I188">
        <v>0</v>
      </c>
      <c r="J188">
        <v>0</v>
      </c>
      <c r="K188">
        <v>0</v>
      </c>
      <c r="L188">
        <v>0</v>
      </c>
      <c r="M188">
        <v>40</v>
      </c>
      <c r="N188">
        <v>0</v>
      </c>
      <c r="O188">
        <v>0</v>
      </c>
      <c r="P188">
        <v>0</v>
      </c>
      <c r="Q188">
        <v>0</v>
      </c>
      <c r="R188">
        <v>0</v>
      </c>
      <c r="S188">
        <v>0</v>
      </c>
      <c r="T188">
        <v>0</v>
      </c>
      <c r="U188">
        <v>0</v>
      </c>
      <c r="V188">
        <v>0</v>
      </c>
      <c r="W188">
        <v>0</v>
      </c>
      <c r="X188">
        <v>0</v>
      </c>
      <c r="Y188">
        <v>0</v>
      </c>
      <c r="Z188">
        <v>0</v>
      </c>
      <c r="AA188">
        <v>0</v>
      </c>
    </row>
    <row r="189" spans="1:27" x14ac:dyDescent="0.2">
      <c r="A189" t="s">
        <v>77</v>
      </c>
      <c r="B189" t="s">
        <v>303</v>
      </c>
      <c r="D189" t="s">
        <v>293</v>
      </c>
      <c r="E189">
        <v>3496</v>
      </c>
      <c r="F189">
        <v>-1</v>
      </c>
      <c r="G189">
        <v>0</v>
      </c>
      <c r="H189">
        <v>0</v>
      </c>
      <c r="I189">
        <v>0</v>
      </c>
      <c r="J189">
        <v>0</v>
      </c>
      <c r="K189">
        <v>0</v>
      </c>
      <c r="L189">
        <v>0</v>
      </c>
      <c r="M189">
        <v>0</v>
      </c>
      <c r="N189">
        <v>0</v>
      </c>
      <c r="O189">
        <v>0</v>
      </c>
      <c r="P189">
        <v>0</v>
      </c>
      <c r="Q189">
        <v>0</v>
      </c>
      <c r="R189">
        <v>0</v>
      </c>
      <c r="S189">
        <v>0</v>
      </c>
      <c r="T189">
        <v>0</v>
      </c>
      <c r="U189">
        <v>0</v>
      </c>
      <c r="V189">
        <v>0</v>
      </c>
      <c r="W189">
        <v>0</v>
      </c>
      <c r="X189">
        <v>0</v>
      </c>
      <c r="Y189">
        <v>0</v>
      </c>
      <c r="Z189">
        <v>0</v>
      </c>
      <c r="AA189">
        <v>0</v>
      </c>
    </row>
    <row r="190" spans="1:27" x14ac:dyDescent="0.2">
      <c r="A190" t="s">
        <v>77</v>
      </c>
      <c r="B190" t="s">
        <v>304</v>
      </c>
      <c r="D190" t="s">
        <v>293</v>
      </c>
      <c r="E190">
        <v>941</v>
      </c>
      <c r="F190">
        <v>0</v>
      </c>
      <c r="G190">
        <v>0</v>
      </c>
      <c r="H190">
        <v>0</v>
      </c>
      <c r="I190">
        <v>0</v>
      </c>
      <c r="J190">
        <v>0</v>
      </c>
      <c r="K190">
        <v>0</v>
      </c>
      <c r="L190">
        <v>0</v>
      </c>
      <c r="M190">
        <v>0</v>
      </c>
      <c r="N190">
        <v>0</v>
      </c>
      <c r="O190">
        <v>0</v>
      </c>
      <c r="P190">
        <v>0</v>
      </c>
      <c r="Q190">
        <v>0</v>
      </c>
      <c r="R190">
        <v>0</v>
      </c>
      <c r="S190">
        <v>0</v>
      </c>
      <c r="T190">
        <v>0</v>
      </c>
      <c r="U190">
        <v>0</v>
      </c>
      <c r="V190">
        <v>0</v>
      </c>
      <c r="W190">
        <v>0</v>
      </c>
      <c r="X190">
        <v>0</v>
      </c>
      <c r="Y190">
        <v>0</v>
      </c>
      <c r="Z190">
        <v>0</v>
      </c>
      <c r="AA190">
        <v>0</v>
      </c>
    </row>
    <row r="191" spans="1:27" x14ac:dyDescent="0.2">
      <c r="A191" t="s">
        <v>77</v>
      </c>
      <c r="B191" t="s">
        <v>305</v>
      </c>
      <c r="D191" t="s">
        <v>293</v>
      </c>
      <c r="E191">
        <v>0</v>
      </c>
      <c r="F191">
        <v>-1</v>
      </c>
      <c r="G191">
        <v>0</v>
      </c>
      <c r="H191">
        <v>0</v>
      </c>
      <c r="I191">
        <v>0</v>
      </c>
      <c r="J191">
        <v>0</v>
      </c>
      <c r="K191">
        <v>0</v>
      </c>
      <c r="L191">
        <v>0</v>
      </c>
      <c r="M191">
        <v>0</v>
      </c>
      <c r="N191">
        <v>0</v>
      </c>
      <c r="O191">
        <v>116</v>
      </c>
      <c r="P191">
        <v>0</v>
      </c>
      <c r="Q191">
        <v>12</v>
      </c>
      <c r="R191">
        <v>0</v>
      </c>
      <c r="S191">
        <v>0</v>
      </c>
      <c r="T191">
        <v>0</v>
      </c>
      <c r="U191">
        <v>0</v>
      </c>
      <c r="V191">
        <v>0</v>
      </c>
      <c r="W191">
        <v>0</v>
      </c>
      <c r="X191">
        <v>0</v>
      </c>
      <c r="Y191">
        <v>0</v>
      </c>
      <c r="Z191">
        <v>0</v>
      </c>
      <c r="AA191">
        <v>0</v>
      </c>
    </row>
    <row r="192" spans="1:27" x14ac:dyDescent="0.2">
      <c r="A192" t="s">
        <v>77</v>
      </c>
      <c r="B192" t="s">
        <v>306</v>
      </c>
      <c r="D192" t="s">
        <v>293</v>
      </c>
      <c r="E192">
        <v>1635</v>
      </c>
      <c r="F192">
        <v>-2</v>
      </c>
      <c r="G192">
        <v>0</v>
      </c>
      <c r="H192">
        <v>0</v>
      </c>
      <c r="I192">
        <v>0</v>
      </c>
      <c r="J192">
        <v>0</v>
      </c>
      <c r="K192">
        <v>0</v>
      </c>
      <c r="L192">
        <v>0</v>
      </c>
      <c r="M192">
        <v>0</v>
      </c>
      <c r="N192">
        <v>0</v>
      </c>
      <c r="O192">
        <v>21</v>
      </c>
      <c r="P192">
        <v>0</v>
      </c>
      <c r="Q192">
        <v>61</v>
      </c>
      <c r="R192">
        <v>0</v>
      </c>
      <c r="S192">
        <v>0</v>
      </c>
      <c r="T192">
        <v>0</v>
      </c>
      <c r="U192">
        <v>0</v>
      </c>
      <c r="V192">
        <v>0</v>
      </c>
      <c r="W192">
        <v>0</v>
      </c>
      <c r="X192">
        <v>0</v>
      </c>
      <c r="Y192">
        <v>0</v>
      </c>
      <c r="Z192">
        <v>0</v>
      </c>
      <c r="AA192">
        <v>0</v>
      </c>
    </row>
    <row r="193" spans="1:27" x14ac:dyDescent="0.2">
      <c r="A193" t="s">
        <v>77</v>
      </c>
      <c r="B193" t="s">
        <v>307</v>
      </c>
      <c r="D193" t="s">
        <v>293</v>
      </c>
      <c r="E193">
        <v>122</v>
      </c>
      <c r="F193">
        <v>0</v>
      </c>
      <c r="G193">
        <v>0</v>
      </c>
      <c r="H193">
        <v>0</v>
      </c>
      <c r="I193">
        <v>0</v>
      </c>
      <c r="J193">
        <v>0</v>
      </c>
      <c r="K193">
        <v>0</v>
      </c>
      <c r="L193">
        <v>0</v>
      </c>
      <c r="M193">
        <v>0</v>
      </c>
      <c r="N193">
        <v>0</v>
      </c>
      <c r="O193">
        <v>0</v>
      </c>
      <c r="P193">
        <v>0</v>
      </c>
      <c r="Q193">
        <v>6</v>
      </c>
      <c r="R193">
        <v>0</v>
      </c>
      <c r="S193">
        <v>0</v>
      </c>
      <c r="T193">
        <v>0</v>
      </c>
      <c r="U193">
        <v>0</v>
      </c>
      <c r="V193">
        <v>0</v>
      </c>
      <c r="W193">
        <v>0</v>
      </c>
      <c r="X193">
        <v>0</v>
      </c>
      <c r="Y193">
        <v>0</v>
      </c>
      <c r="Z193">
        <v>0</v>
      </c>
      <c r="AA193">
        <v>0</v>
      </c>
    </row>
    <row r="194" spans="1:27" x14ac:dyDescent="0.2">
      <c r="A194" t="s">
        <v>77</v>
      </c>
      <c r="B194" t="s">
        <v>308</v>
      </c>
      <c r="D194" t="s">
        <v>293</v>
      </c>
      <c r="E194">
        <v>1427</v>
      </c>
      <c r="F194">
        <v>-1</v>
      </c>
      <c r="G194">
        <v>0</v>
      </c>
      <c r="H194">
        <v>0</v>
      </c>
      <c r="I194">
        <v>0</v>
      </c>
      <c r="J194">
        <v>0</v>
      </c>
      <c r="K194">
        <v>0</v>
      </c>
      <c r="L194">
        <v>0</v>
      </c>
      <c r="M194">
        <v>0</v>
      </c>
      <c r="N194">
        <v>0</v>
      </c>
      <c r="O194">
        <v>0</v>
      </c>
      <c r="P194">
        <v>0</v>
      </c>
      <c r="Q194">
        <v>14</v>
      </c>
      <c r="R194">
        <v>0</v>
      </c>
      <c r="S194">
        <v>0</v>
      </c>
      <c r="T194">
        <v>0</v>
      </c>
      <c r="U194">
        <v>0</v>
      </c>
      <c r="V194">
        <v>0</v>
      </c>
      <c r="W194">
        <v>0</v>
      </c>
      <c r="X194">
        <v>0</v>
      </c>
      <c r="Y194">
        <v>0</v>
      </c>
      <c r="Z194">
        <v>0</v>
      </c>
      <c r="AA194">
        <v>13</v>
      </c>
    </row>
    <row r="195" spans="1:27" x14ac:dyDescent="0.2">
      <c r="A195" t="s">
        <v>77</v>
      </c>
      <c r="B195" t="s">
        <v>309</v>
      </c>
      <c r="D195" t="s">
        <v>293</v>
      </c>
      <c r="E195">
        <v>8</v>
      </c>
      <c r="F195">
        <v>0</v>
      </c>
      <c r="G195">
        <v>0</v>
      </c>
      <c r="H195">
        <v>0</v>
      </c>
      <c r="I195">
        <v>0</v>
      </c>
      <c r="J195">
        <v>0</v>
      </c>
      <c r="K195">
        <v>0</v>
      </c>
      <c r="L195">
        <v>0</v>
      </c>
      <c r="M195">
        <v>0</v>
      </c>
      <c r="N195">
        <v>0</v>
      </c>
      <c r="O195">
        <v>0</v>
      </c>
      <c r="P195">
        <v>0</v>
      </c>
      <c r="Q195">
        <v>0</v>
      </c>
      <c r="R195">
        <v>0</v>
      </c>
      <c r="S195">
        <v>0</v>
      </c>
      <c r="T195">
        <v>0</v>
      </c>
      <c r="U195">
        <v>0</v>
      </c>
      <c r="V195">
        <v>0</v>
      </c>
      <c r="W195">
        <v>0</v>
      </c>
      <c r="X195">
        <v>0</v>
      </c>
      <c r="Y195">
        <v>0</v>
      </c>
      <c r="Z195">
        <v>0</v>
      </c>
      <c r="AA195">
        <v>0</v>
      </c>
    </row>
    <row r="196" spans="1:27" x14ac:dyDescent="0.2">
      <c r="A196" t="s">
        <v>77</v>
      </c>
      <c r="B196" t="s">
        <v>303</v>
      </c>
      <c r="D196" t="s">
        <v>294</v>
      </c>
      <c r="E196">
        <v>-50</v>
      </c>
      <c r="F196">
        <v>1</v>
      </c>
      <c r="G196">
        <v>0</v>
      </c>
      <c r="H196">
        <v>0</v>
      </c>
      <c r="I196">
        <v>0</v>
      </c>
      <c r="J196">
        <v>0</v>
      </c>
      <c r="K196">
        <v>0</v>
      </c>
      <c r="L196">
        <v>2932</v>
      </c>
      <c r="M196">
        <v>0</v>
      </c>
      <c r="N196">
        <v>0</v>
      </c>
      <c r="O196">
        <v>12</v>
      </c>
      <c r="P196">
        <v>0</v>
      </c>
      <c r="Q196">
        <v>0</v>
      </c>
      <c r="R196">
        <v>0</v>
      </c>
      <c r="S196">
        <v>0</v>
      </c>
      <c r="T196">
        <v>0</v>
      </c>
      <c r="U196">
        <v>0</v>
      </c>
      <c r="V196">
        <v>0</v>
      </c>
      <c r="W196">
        <v>0</v>
      </c>
      <c r="X196">
        <v>0</v>
      </c>
      <c r="Y196">
        <v>0</v>
      </c>
      <c r="Z196">
        <v>164</v>
      </c>
      <c r="AA196">
        <v>0</v>
      </c>
    </row>
    <row r="197" spans="1:27" x14ac:dyDescent="0.2">
      <c r="A197" t="s">
        <v>77</v>
      </c>
      <c r="B197" t="s">
        <v>304</v>
      </c>
      <c r="D197" t="s">
        <v>294</v>
      </c>
      <c r="E197">
        <v>-99</v>
      </c>
      <c r="F197">
        <v>0</v>
      </c>
      <c r="G197">
        <v>0</v>
      </c>
      <c r="H197">
        <v>0</v>
      </c>
      <c r="I197">
        <v>0</v>
      </c>
      <c r="J197">
        <v>0</v>
      </c>
      <c r="K197">
        <v>0</v>
      </c>
      <c r="L197">
        <v>832</v>
      </c>
      <c r="M197">
        <v>0</v>
      </c>
      <c r="N197">
        <v>0</v>
      </c>
      <c r="O197">
        <v>0</v>
      </c>
      <c r="P197">
        <v>0</v>
      </c>
      <c r="Q197">
        <v>0</v>
      </c>
      <c r="R197">
        <v>0</v>
      </c>
      <c r="S197">
        <v>0</v>
      </c>
      <c r="T197">
        <v>0</v>
      </c>
      <c r="U197">
        <v>0</v>
      </c>
      <c r="V197">
        <v>0</v>
      </c>
      <c r="W197">
        <v>0</v>
      </c>
      <c r="X197">
        <v>0</v>
      </c>
      <c r="Y197">
        <v>0</v>
      </c>
      <c r="Z197">
        <v>0</v>
      </c>
      <c r="AA197">
        <v>0</v>
      </c>
    </row>
    <row r="198" spans="1:27" x14ac:dyDescent="0.2">
      <c r="A198" t="s">
        <v>77</v>
      </c>
      <c r="B198" t="s">
        <v>305</v>
      </c>
      <c r="D198" t="s">
        <v>294</v>
      </c>
      <c r="E198">
        <v>0</v>
      </c>
      <c r="F198">
        <v>1</v>
      </c>
      <c r="G198">
        <v>0</v>
      </c>
      <c r="H198">
        <v>0</v>
      </c>
      <c r="I198">
        <v>0</v>
      </c>
      <c r="J198">
        <v>0</v>
      </c>
      <c r="K198">
        <v>0</v>
      </c>
      <c r="L198">
        <v>0</v>
      </c>
      <c r="M198">
        <v>0</v>
      </c>
      <c r="N198">
        <v>0</v>
      </c>
      <c r="O198">
        <v>256</v>
      </c>
      <c r="P198">
        <v>0</v>
      </c>
      <c r="Q198">
        <v>-12</v>
      </c>
      <c r="R198">
        <v>0</v>
      </c>
      <c r="S198">
        <v>0</v>
      </c>
      <c r="T198">
        <v>0</v>
      </c>
      <c r="U198">
        <v>0</v>
      </c>
      <c r="V198">
        <v>0</v>
      </c>
      <c r="W198">
        <v>0</v>
      </c>
      <c r="X198">
        <v>0</v>
      </c>
      <c r="Y198">
        <v>0</v>
      </c>
      <c r="Z198">
        <v>0</v>
      </c>
      <c r="AA198">
        <v>0</v>
      </c>
    </row>
    <row r="199" spans="1:27" x14ac:dyDescent="0.2">
      <c r="A199" t="s">
        <v>77</v>
      </c>
      <c r="B199" t="s">
        <v>306</v>
      </c>
      <c r="D199" t="s">
        <v>294</v>
      </c>
      <c r="E199">
        <v>1130</v>
      </c>
      <c r="F199">
        <v>2</v>
      </c>
      <c r="G199">
        <v>0</v>
      </c>
      <c r="H199">
        <v>0</v>
      </c>
      <c r="I199">
        <v>0</v>
      </c>
      <c r="J199">
        <v>0</v>
      </c>
      <c r="K199">
        <v>0</v>
      </c>
      <c r="L199">
        <v>0</v>
      </c>
      <c r="M199">
        <v>0</v>
      </c>
      <c r="N199">
        <v>0</v>
      </c>
      <c r="O199">
        <v>101</v>
      </c>
      <c r="P199">
        <v>0</v>
      </c>
      <c r="Q199">
        <v>-61</v>
      </c>
      <c r="R199">
        <v>0</v>
      </c>
      <c r="S199">
        <v>0</v>
      </c>
      <c r="T199">
        <v>0</v>
      </c>
      <c r="U199">
        <v>0</v>
      </c>
      <c r="V199">
        <v>0</v>
      </c>
      <c r="W199">
        <v>0</v>
      </c>
      <c r="X199">
        <v>0</v>
      </c>
      <c r="Y199">
        <v>0</v>
      </c>
      <c r="Z199">
        <v>0</v>
      </c>
      <c r="AA199">
        <v>0</v>
      </c>
    </row>
    <row r="200" spans="1:27" x14ac:dyDescent="0.2">
      <c r="A200" t="s">
        <v>77</v>
      </c>
      <c r="B200" t="s">
        <v>307</v>
      </c>
      <c r="D200" t="s">
        <v>294</v>
      </c>
      <c r="E200">
        <v>21</v>
      </c>
      <c r="F200">
        <v>0</v>
      </c>
      <c r="G200">
        <v>0</v>
      </c>
      <c r="H200">
        <v>0</v>
      </c>
      <c r="I200">
        <v>0</v>
      </c>
      <c r="J200">
        <v>0</v>
      </c>
      <c r="K200">
        <v>0</v>
      </c>
      <c r="L200">
        <v>0</v>
      </c>
      <c r="M200">
        <v>0</v>
      </c>
      <c r="N200">
        <v>0</v>
      </c>
      <c r="O200">
        <v>0</v>
      </c>
      <c r="P200">
        <v>0</v>
      </c>
      <c r="Q200">
        <v>-6</v>
      </c>
      <c r="R200">
        <v>0</v>
      </c>
      <c r="S200">
        <v>0</v>
      </c>
      <c r="T200">
        <v>0</v>
      </c>
      <c r="U200">
        <v>0</v>
      </c>
      <c r="V200">
        <v>0</v>
      </c>
      <c r="W200">
        <v>0</v>
      </c>
      <c r="X200">
        <v>0</v>
      </c>
      <c r="Y200">
        <v>0</v>
      </c>
      <c r="Z200">
        <v>0</v>
      </c>
      <c r="AA200">
        <v>0</v>
      </c>
    </row>
    <row r="201" spans="1:27" x14ac:dyDescent="0.2">
      <c r="A201" t="s">
        <v>77</v>
      </c>
      <c r="B201" t="s">
        <v>308</v>
      </c>
      <c r="D201" t="s">
        <v>294</v>
      </c>
      <c r="E201">
        <v>-1427</v>
      </c>
      <c r="F201">
        <v>1</v>
      </c>
      <c r="G201">
        <v>0</v>
      </c>
      <c r="H201">
        <v>0</v>
      </c>
      <c r="I201">
        <v>0</v>
      </c>
      <c r="J201">
        <v>0</v>
      </c>
      <c r="K201">
        <v>0</v>
      </c>
      <c r="L201">
        <v>0</v>
      </c>
      <c r="M201">
        <v>4203</v>
      </c>
      <c r="N201">
        <v>0</v>
      </c>
      <c r="O201">
        <v>24</v>
      </c>
      <c r="P201">
        <v>0</v>
      </c>
      <c r="Q201">
        <v>-14</v>
      </c>
      <c r="R201">
        <v>0</v>
      </c>
      <c r="S201">
        <v>0</v>
      </c>
      <c r="T201">
        <v>0</v>
      </c>
      <c r="U201">
        <v>0</v>
      </c>
      <c r="V201">
        <v>0</v>
      </c>
      <c r="W201">
        <v>0</v>
      </c>
      <c r="X201">
        <v>0</v>
      </c>
      <c r="Y201">
        <v>0</v>
      </c>
      <c r="Z201">
        <v>0</v>
      </c>
      <c r="AA201">
        <v>-13</v>
      </c>
    </row>
    <row r="202" spans="1:27" x14ac:dyDescent="0.2">
      <c r="A202" t="s">
        <v>77</v>
      </c>
      <c r="B202" t="s">
        <v>309</v>
      </c>
      <c r="D202" t="s">
        <v>294</v>
      </c>
      <c r="E202">
        <v>-8</v>
      </c>
      <c r="F202">
        <v>0</v>
      </c>
      <c r="G202">
        <v>0</v>
      </c>
      <c r="H202">
        <v>0</v>
      </c>
      <c r="I202">
        <v>0</v>
      </c>
      <c r="J202">
        <v>0</v>
      </c>
      <c r="K202">
        <v>0</v>
      </c>
      <c r="L202">
        <v>0</v>
      </c>
      <c r="M202">
        <v>40</v>
      </c>
      <c r="N202">
        <v>0</v>
      </c>
      <c r="O202">
        <v>0</v>
      </c>
      <c r="P202">
        <v>0</v>
      </c>
      <c r="Q202">
        <v>0</v>
      </c>
      <c r="R202">
        <v>0</v>
      </c>
      <c r="S202">
        <v>0</v>
      </c>
      <c r="T202">
        <v>0</v>
      </c>
      <c r="U202">
        <v>0</v>
      </c>
      <c r="V202">
        <v>0</v>
      </c>
      <c r="W202">
        <v>0</v>
      </c>
      <c r="X202">
        <v>0</v>
      </c>
      <c r="Y202">
        <v>0</v>
      </c>
      <c r="Z202">
        <v>0</v>
      </c>
      <c r="AA202">
        <v>0</v>
      </c>
    </row>
    <row r="203" spans="1:27" x14ac:dyDescent="0.2">
      <c r="A203" t="s">
        <v>77</v>
      </c>
      <c r="B203" t="s">
        <v>310</v>
      </c>
      <c r="C203" t="s">
        <v>301</v>
      </c>
      <c r="D203" t="s">
        <v>292</v>
      </c>
      <c r="E203">
        <v>0</v>
      </c>
      <c r="F203">
        <v>0</v>
      </c>
      <c r="G203">
        <v>0</v>
      </c>
      <c r="H203">
        <v>0</v>
      </c>
      <c r="I203">
        <v>0</v>
      </c>
      <c r="J203">
        <v>0</v>
      </c>
      <c r="K203">
        <v>0</v>
      </c>
      <c r="L203">
        <v>0</v>
      </c>
      <c r="M203">
        <v>0</v>
      </c>
      <c r="N203">
        <v>0</v>
      </c>
      <c r="O203">
        <v>114</v>
      </c>
      <c r="P203">
        <v>0</v>
      </c>
      <c r="Q203">
        <v>0</v>
      </c>
      <c r="R203">
        <v>0</v>
      </c>
      <c r="S203">
        <v>0</v>
      </c>
      <c r="T203">
        <v>0</v>
      </c>
      <c r="U203">
        <v>0</v>
      </c>
      <c r="V203">
        <v>0</v>
      </c>
      <c r="W203">
        <v>0</v>
      </c>
      <c r="X203">
        <v>0</v>
      </c>
      <c r="Y203">
        <v>0</v>
      </c>
      <c r="Z203">
        <v>0</v>
      </c>
      <c r="AA203">
        <v>0</v>
      </c>
    </row>
    <row r="204" spans="1:27" x14ac:dyDescent="0.2">
      <c r="A204" t="s">
        <v>77</v>
      </c>
      <c r="B204" t="s">
        <v>310</v>
      </c>
      <c r="C204" t="s">
        <v>301</v>
      </c>
      <c r="D204" t="s">
        <v>293</v>
      </c>
      <c r="E204">
        <v>0</v>
      </c>
      <c r="F204">
        <v>0</v>
      </c>
      <c r="G204">
        <v>0</v>
      </c>
      <c r="H204">
        <v>0</v>
      </c>
      <c r="I204">
        <v>0</v>
      </c>
      <c r="J204">
        <v>0</v>
      </c>
      <c r="K204">
        <v>0</v>
      </c>
      <c r="L204">
        <v>0</v>
      </c>
      <c r="M204">
        <v>0</v>
      </c>
      <c r="N204">
        <v>0</v>
      </c>
      <c r="O204">
        <v>44</v>
      </c>
      <c r="P204">
        <v>0</v>
      </c>
      <c r="Q204">
        <v>0</v>
      </c>
      <c r="R204">
        <v>0</v>
      </c>
      <c r="S204">
        <v>0</v>
      </c>
      <c r="T204">
        <v>0</v>
      </c>
      <c r="U204">
        <v>0</v>
      </c>
      <c r="V204">
        <v>0</v>
      </c>
      <c r="W204">
        <v>0</v>
      </c>
      <c r="X204">
        <v>0</v>
      </c>
      <c r="Y204">
        <v>0</v>
      </c>
      <c r="Z204">
        <v>0</v>
      </c>
      <c r="AA204">
        <v>0</v>
      </c>
    </row>
    <row r="205" spans="1:27" x14ac:dyDescent="0.2">
      <c r="A205" t="s">
        <v>77</v>
      </c>
      <c r="B205" t="s">
        <v>310</v>
      </c>
      <c r="C205" t="s">
        <v>301</v>
      </c>
      <c r="D205" t="s">
        <v>294</v>
      </c>
      <c r="E205">
        <v>0</v>
      </c>
      <c r="F205">
        <v>0</v>
      </c>
      <c r="G205">
        <v>0</v>
      </c>
      <c r="H205">
        <v>0</v>
      </c>
      <c r="I205">
        <v>0</v>
      </c>
      <c r="J205">
        <v>0</v>
      </c>
      <c r="K205">
        <v>0</v>
      </c>
      <c r="L205">
        <v>0</v>
      </c>
      <c r="M205">
        <v>0</v>
      </c>
      <c r="N205">
        <v>0</v>
      </c>
      <c r="O205">
        <v>70</v>
      </c>
      <c r="P205">
        <v>0</v>
      </c>
      <c r="Q205">
        <v>0</v>
      </c>
      <c r="R205">
        <v>0</v>
      </c>
      <c r="S205">
        <v>0</v>
      </c>
      <c r="T205">
        <v>0</v>
      </c>
      <c r="U205">
        <v>0</v>
      </c>
      <c r="V205">
        <v>0</v>
      </c>
      <c r="W205">
        <v>0</v>
      </c>
      <c r="X205">
        <v>0</v>
      </c>
      <c r="Y205">
        <v>0</v>
      </c>
      <c r="Z205">
        <v>0</v>
      </c>
      <c r="AA205">
        <v>0</v>
      </c>
    </row>
    <row r="206" spans="1:27" x14ac:dyDescent="0.2">
      <c r="A206" t="s">
        <v>79</v>
      </c>
      <c r="B206" t="s">
        <v>297</v>
      </c>
      <c r="D206" t="s">
        <v>292</v>
      </c>
      <c r="E206">
        <v>-165</v>
      </c>
      <c r="F206">
        <v>0</v>
      </c>
      <c r="G206">
        <v>10490</v>
      </c>
      <c r="H206">
        <v>10</v>
      </c>
      <c r="I206">
        <v>0</v>
      </c>
      <c r="J206">
        <v>0</v>
      </c>
      <c r="K206">
        <v>3004</v>
      </c>
      <c r="L206">
        <v>0</v>
      </c>
      <c r="M206">
        <v>0</v>
      </c>
      <c r="N206">
        <v>0</v>
      </c>
      <c r="O206">
        <v>1</v>
      </c>
      <c r="P206">
        <v>136</v>
      </c>
      <c r="Q206">
        <v>0</v>
      </c>
      <c r="R206">
        <v>0</v>
      </c>
      <c r="S206">
        <v>-4826</v>
      </c>
      <c r="T206">
        <v>0</v>
      </c>
      <c r="U206">
        <v>0</v>
      </c>
      <c r="V206">
        <v>0</v>
      </c>
      <c r="W206">
        <v>0</v>
      </c>
      <c r="X206">
        <v>0</v>
      </c>
      <c r="Y206">
        <v>55</v>
      </c>
      <c r="Z206">
        <v>-66</v>
      </c>
      <c r="AA206">
        <v>0</v>
      </c>
    </row>
    <row r="207" spans="1:27" x14ac:dyDescent="0.2">
      <c r="A207" t="s">
        <v>79</v>
      </c>
      <c r="B207" t="s">
        <v>308</v>
      </c>
      <c r="D207" t="s">
        <v>292</v>
      </c>
      <c r="E207">
        <v>165</v>
      </c>
      <c r="F207">
        <v>0</v>
      </c>
      <c r="G207">
        <v>0</v>
      </c>
      <c r="H207">
        <v>0</v>
      </c>
      <c r="I207">
        <v>0</v>
      </c>
      <c r="J207">
        <v>0</v>
      </c>
      <c r="K207">
        <v>0</v>
      </c>
      <c r="L207">
        <v>0</v>
      </c>
      <c r="M207">
        <v>0</v>
      </c>
      <c r="N207">
        <v>0</v>
      </c>
      <c r="O207">
        <v>0</v>
      </c>
      <c r="P207">
        <v>0</v>
      </c>
      <c r="Q207">
        <v>0</v>
      </c>
      <c r="R207">
        <v>0</v>
      </c>
      <c r="S207">
        <v>0</v>
      </c>
      <c r="T207">
        <v>0</v>
      </c>
      <c r="U207">
        <v>0</v>
      </c>
      <c r="V207">
        <v>0</v>
      </c>
      <c r="W207">
        <v>0</v>
      </c>
      <c r="X207">
        <v>0</v>
      </c>
      <c r="Y207">
        <v>0</v>
      </c>
      <c r="Z207">
        <v>0</v>
      </c>
      <c r="AA207">
        <v>0</v>
      </c>
    </row>
    <row r="208" spans="1:27" x14ac:dyDescent="0.2">
      <c r="A208" t="s">
        <v>79</v>
      </c>
      <c r="B208" t="s">
        <v>311</v>
      </c>
      <c r="D208" t="s">
        <v>292</v>
      </c>
      <c r="E208">
        <v>0</v>
      </c>
      <c r="F208">
        <v>0</v>
      </c>
      <c r="G208">
        <v>0</v>
      </c>
      <c r="H208">
        <v>0</v>
      </c>
      <c r="I208">
        <v>0</v>
      </c>
      <c r="J208">
        <v>0</v>
      </c>
      <c r="K208">
        <v>0</v>
      </c>
      <c r="L208">
        <v>0</v>
      </c>
      <c r="M208">
        <v>0</v>
      </c>
      <c r="N208">
        <v>0</v>
      </c>
      <c r="O208">
        <v>782</v>
      </c>
      <c r="P208">
        <v>0</v>
      </c>
      <c r="Q208">
        <v>0</v>
      </c>
      <c r="R208">
        <v>0</v>
      </c>
      <c r="S208">
        <v>0</v>
      </c>
      <c r="T208">
        <v>0</v>
      </c>
      <c r="U208">
        <v>0</v>
      </c>
      <c r="V208">
        <v>0</v>
      </c>
      <c r="W208">
        <v>0</v>
      </c>
      <c r="X208">
        <v>0</v>
      </c>
      <c r="Y208">
        <v>0</v>
      </c>
      <c r="Z208">
        <v>0</v>
      </c>
      <c r="AA208">
        <v>0</v>
      </c>
    </row>
    <row r="209" spans="1:27" x14ac:dyDescent="0.2">
      <c r="A209" t="s">
        <v>79</v>
      </c>
      <c r="B209" t="s">
        <v>299</v>
      </c>
      <c r="D209" t="s">
        <v>292</v>
      </c>
      <c r="E209">
        <v>0</v>
      </c>
      <c r="F209">
        <v>0</v>
      </c>
      <c r="G209">
        <v>382</v>
      </c>
      <c r="H209">
        <v>1331</v>
      </c>
      <c r="I209">
        <v>0</v>
      </c>
      <c r="J209">
        <v>0</v>
      </c>
      <c r="K209">
        <v>25846</v>
      </c>
      <c r="L209">
        <v>0</v>
      </c>
      <c r="M209">
        <v>0</v>
      </c>
      <c r="N209">
        <v>0</v>
      </c>
      <c r="O209">
        <v>0</v>
      </c>
      <c r="P209">
        <v>0</v>
      </c>
      <c r="Q209">
        <v>0</v>
      </c>
      <c r="R209">
        <v>0</v>
      </c>
      <c r="S209">
        <v>0</v>
      </c>
      <c r="T209">
        <v>0</v>
      </c>
      <c r="U209">
        <v>0</v>
      </c>
      <c r="V209">
        <v>0</v>
      </c>
      <c r="W209">
        <v>0</v>
      </c>
      <c r="X209">
        <v>0</v>
      </c>
      <c r="Y209">
        <v>13</v>
      </c>
      <c r="Z209">
        <v>0</v>
      </c>
      <c r="AA209">
        <v>0</v>
      </c>
    </row>
    <row r="210" spans="1:27" x14ac:dyDescent="0.2">
      <c r="A210" t="s">
        <v>79</v>
      </c>
      <c r="B210" t="s">
        <v>300</v>
      </c>
      <c r="D210" t="s">
        <v>292</v>
      </c>
      <c r="E210">
        <v>0</v>
      </c>
      <c r="F210">
        <v>0</v>
      </c>
      <c r="G210">
        <v>4</v>
      </c>
      <c r="H210">
        <v>2</v>
      </c>
      <c r="I210">
        <v>0</v>
      </c>
      <c r="J210">
        <v>0</v>
      </c>
      <c r="K210">
        <v>316</v>
      </c>
      <c r="L210">
        <v>0</v>
      </c>
      <c r="M210">
        <v>0</v>
      </c>
      <c r="N210">
        <v>0</v>
      </c>
      <c r="O210">
        <v>0</v>
      </c>
      <c r="P210">
        <v>0</v>
      </c>
      <c r="Q210">
        <v>0</v>
      </c>
      <c r="R210">
        <v>0</v>
      </c>
      <c r="S210">
        <v>0</v>
      </c>
      <c r="T210">
        <v>0</v>
      </c>
      <c r="U210">
        <v>0</v>
      </c>
      <c r="V210">
        <v>0</v>
      </c>
      <c r="W210">
        <v>0</v>
      </c>
      <c r="X210">
        <v>0</v>
      </c>
      <c r="Y210">
        <v>0</v>
      </c>
      <c r="Z210">
        <v>0</v>
      </c>
      <c r="AA210">
        <v>0</v>
      </c>
    </row>
    <row r="211" spans="1:27" x14ac:dyDescent="0.2">
      <c r="A211" t="s">
        <v>79</v>
      </c>
      <c r="B211" t="s">
        <v>297</v>
      </c>
      <c r="D211" t="s">
        <v>293</v>
      </c>
      <c r="E211">
        <v>-167</v>
      </c>
      <c r="F211">
        <v>-19</v>
      </c>
      <c r="G211">
        <v>7200</v>
      </c>
      <c r="H211">
        <v>6</v>
      </c>
      <c r="I211">
        <v>0</v>
      </c>
      <c r="J211">
        <v>0</v>
      </c>
      <c r="K211">
        <v>0</v>
      </c>
      <c r="L211">
        <v>0</v>
      </c>
      <c r="M211">
        <v>0</v>
      </c>
      <c r="N211">
        <v>0</v>
      </c>
      <c r="O211">
        <v>-43</v>
      </c>
      <c r="P211">
        <v>-332</v>
      </c>
      <c r="Q211">
        <v>591</v>
      </c>
      <c r="R211">
        <v>0</v>
      </c>
      <c r="S211">
        <v>-4456</v>
      </c>
      <c r="T211">
        <v>0</v>
      </c>
      <c r="U211">
        <v>0</v>
      </c>
      <c r="V211">
        <v>0</v>
      </c>
      <c r="W211">
        <v>0</v>
      </c>
      <c r="X211">
        <v>0</v>
      </c>
      <c r="Y211">
        <v>0</v>
      </c>
      <c r="Z211">
        <v>-42</v>
      </c>
      <c r="AA211">
        <v>0</v>
      </c>
    </row>
    <row r="212" spans="1:27" x14ac:dyDescent="0.2">
      <c r="A212" t="s">
        <v>79</v>
      </c>
      <c r="B212" t="s">
        <v>308</v>
      </c>
      <c r="D212" t="s">
        <v>293</v>
      </c>
      <c r="E212">
        <v>135</v>
      </c>
      <c r="F212">
        <v>0</v>
      </c>
      <c r="G212">
        <v>0</v>
      </c>
      <c r="H212">
        <v>0</v>
      </c>
      <c r="I212">
        <v>0</v>
      </c>
      <c r="J212">
        <v>0</v>
      </c>
      <c r="K212">
        <v>0</v>
      </c>
      <c r="L212">
        <v>0</v>
      </c>
      <c r="M212">
        <v>0</v>
      </c>
      <c r="N212">
        <v>0</v>
      </c>
      <c r="O212">
        <v>0</v>
      </c>
      <c r="P212">
        <v>0</v>
      </c>
      <c r="Q212">
        <v>0</v>
      </c>
      <c r="R212">
        <v>0</v>
      </c>
      <c r="S212">
        <v>0</v>
      </c>
      <c r="T212">
        <v>0</v>
      </c>
      <c r="U212">
        <v>0</v>
      </c>
      <c r="V212">
        <v>0</v>
      </c>
      <c r="W212">
        <v>0</v>
      </c>
      <c r="X212">
        <v>0</v>
      </c>
      <c r="Y212">
        <v>0</v>
      </c>
      <c r="Z212">
        <v>0</v>
      </c>
      <c r="AA212">
        <v>0</v>
      </c>
    </row>
    <row r="213" spans="1:27" x14ac:dyDescent="0.2">
      <c r="A213" t="s">
        <v>79</v>
      </c>
      <c r="B213" t="s">
        <v>311</v>
      </c>
      <c r="D213" t="s">
        <v>293</v>
      </c>
      <c r="E213">
        <v>0</v>
      </c>
      <c r="F213">
        <v>0</v>
      </c>
      <c r="G213">
        <v>0</v>
      </c>
      <c r="H213">
        <v>0</v>
      </c>
      <c r="I213">
        <v>0</v>
      </c>
      <c r="J213">
        <v>0</v>
      </c>
      <c r="K213">
        <v>0</v>
      </c>
      <c r="L213">
        <v>0</v>
      </c>
      <c r="M213">
        <v>0</v>
      </c>
      <c r="N213">
        <v>0</v>
      </c>
      <c r="O213">
        <v>552</v>
      </c>
      <c r="P213">
        <v>0</v>
      </c>
      <c r="Q213">
        <v>0</v>
      </c>
      <c r="R213">
        <v>0</v>
      </c>
      <c r="S213">
        <v>0</v>
      </c>
      <c r="T213">
        <v>0</v>
      </c>
      <c r="U213">
        <v>0</v>
      </c>
      <c r="V213">
        <v>0</v>
      </c>
      <c r="W213">
        <v>0</v>
      </c>
      <c r="X213">
        <v>0</v>
      </c>
      <c r="Y213">
        <v>0</v>
      </c>
      <c r="Z213">
        <v>0</v>
      </c>
      <c r="AA213">
        <v>0</v>
      </c>
    </row>
    <row r="214" spans="1:27" x14ac:dyDescent="0.2">
      <c r="A214" t="s">
        <v>79</v>
      </c>
      <c r="B214" t="s">
        <v>299</v>
      </c>
      <c r="D214" t="s">
        <v>293</v>
      </c>
      <c r="E214">
        <v>0</v>
      </c>
      <c r="F214">
        <v>0</v>
      </c>
      <c r="G214">
        <v>3737</v>
      </c>
      <c r="H214">
        <v>739</v>
      </c>
      <c r="I214">
        <v>0</v>
      </c>
      <c r="J214">
        <v>0</v>
      </c>
      <c r="K214">
        <v>0</v>
      </c>
      <c r="L214">
        <v>0</v>
      </c>
      <c r="M214">
        <v>0</v>
      </c>
      <c r="N214">
        <v>0</v>
      </c>
      <c r="O214">
        <v>0</v>
      </c>
      <c r="P214">
        <v>0</v>
      </c>
      <c r="Q214">
        <v>1151</v>
      </c>
      <c r="R214">
        <v>0</v>
      </c>
      <c r="S214">
        <v>0</v>
      </c>
      <c r="T214">
        <v>0</v>
      </c>
      <c r="U214">
        <v>0</v>
      </c>
      <c r="V214">
        <v>0</v>
      </c>
      <c r="W214">
        <v>0</v>
      </c>
      <c r="X214">
        <v>0</v>
      </c>
      <c r="Y214">
        <v>0</v>
      </c>
      <c r="Z214">
        <v>0</v>
      </c>
      <c r="AA214">
        <v>0</v>
      </c>
    </row>
    <row r="215" spans="1:27" x14ac:dyDescent="0.2">
      <c r="A215" t="s">
        <v>79</v>
      </c>
      <c r="B215" t="s">
        <v>300</v>
      </c>
      <c r="D215" t="s">
        <v>293</v>
      </c>
      <c r="E215">
        <v>0</v>
      </c>
      <c r="F215">
        <v>0</v>
      </c>
      <c r="G215">
        <v>47</v>
      </c>
      <c r="H215">
        <v>1</v>
      </c>
      <c r="I215">
        <v>0</v>
      </c>
      <c r="J215">
        <v>0</v>
      </c>
      <c r="K215">
        <v>0</v>
      </c>
      <c r="L215">
        <v>0</v>
      </c>
      <c r="M215">
        <v>0</v>
      </c>
      <c r="N215">
        <v>0</v>
      </c>
      <c r="O215">
        <v>0</v>
      </c>
      <c r="P215">
        <v>0</v>
      </c>
      <c r="Q215">
        <v>1</v>
      </c>
      <c r="R215">
        <v>0</v>
      </c>
      <c r="S215">
        <v>0</v>
      </c>
      <c r="T215">
        <v>0</v>
      </c>
      <c r="U215">
        <v>0</v>
      </c>
      <c r="V215">
        <v>0</v>
      </c>
      <c r="W215">
        <v>0</v>
      </c>
      <c r="X215">
        <v>0</v>
      </c>
      <c r="Y215">
        <v>0</v>
      </c>
      <c r="Z215">
        <v>0</v>
      </c>
      <c r="AA215">
        <v>0</v>
      </c>
    </row>
    <row r="216" spans="1:27" x14ac:dyDescent="0.2">
      <c r="A216" t="s">
        <v>79</v>
      </c>
      <c r="B216" t="s">
        <v>297</v>
      </c>
      <c r="D216" t="s">
        <v>294</v>
      </c>
      <c r="E216">
        <v>2</v>
      </c>
      <c r="F216">
        <v>19</v>
      </c>
      <c r="G216">
        <v>3290</v>
      </c>
      <c r="H216">
        <v>4</v>
      </c>
      <c r="I216">
        <v>0</v>
      </c>
      <c r="J216">
        <v>0</v>
      </c>
      <c r="K216">
        <v>3004</v>
      </c>
      <c r="L216">
        <v>0</v>
      </c>
      <c r="M216">
        <v>0</v>
      </c>
      <c r="N216">
        <v>0</v>
      </c>
      <c r="O216">
        <v>44</v>
      </c>
      <c r="P216">
        <v>468</v>
      </c>
      <c r="Q216">
        <v>-591</v>
      </c>
      <c r="R216">
        <v>0</v>
      </c>
      <c r="S216">
        <v>-370</v>
      </c>
      <c r="T216">
        <v>0</v>
      </c>
      <c r="U216">
        <v>0</v>
      </c>
      <c r="V216">
        <v>0</v>
      </c>
      <c r="W216">
        <v>0</v>
      </c>
      <c r="X216">
        <v>0</v>
      </c>
      <c r="Y216">
        <v>55</v>
      </c>
      <c r="Z216">
        <v>-24</v>
      </c>
      <c r="AA216">
        <v>0</v>
      </c>
    </row>
    <row r="217" spans="1:27" x14ac:dyDescent="0.2">
      <c r="A217" t="s">
        <v>79</v>
      </c>
      <c r="B217" t="s">
        <v>308</v>
      </c>
      <c r="D217" t="s">
        <v>294</v>
      </c>
      <c r="E217">
        <v>30</v>
      </c>
      <c r="F217">
        <v>0</v>
      </c>
      <c r="G217">
        <v>0</v>
      </c>
      <c r="H217">
        <v>0</v>
      </c>
      <c r="I217">
        <v>0</v>
      </c>
      <c r="J217">
        <v>0</v>
      </c>
      <c r="K217">
        <v>0</v>
      </c>
      <c r="L217">
        <v>0</v>
      </c>
      <c r="M217">
        <v>0</v>
      </c>
      <c r="N217">
        <v>0</v>
      </c>
      <c r="O217">
        <v>0</v>
      </c>
      <c r="P217">
        <v>0</v>
      </c>
      <c r="Q217">
        <v>0</v>
      </c>
      <c r="R217">
        <v>0</v>
      </c>
      <c r="S217">
        <v>0</v>
      </c>
      <c r="T217">
        <v>0</v>
      </c>
      <c r="U217">
        <v>0</v>
      </c>
      <c r="V217">
        <v>0</v>
      </c>
      <c r="W217">
        <v>0</v>
      </c>
      <c r="X217">
        <v>0</v>
      </c>
      <c r="Y217">
        <v>0</v>
      </c>
      <c r="Z217">
        <v>0</v>
      </c>
      <c r="AA217">
        <v>0</v>
      </c>
    </row>
    <row r="218" spans="1:27" x14ac:dyDescent="0.2">
      <c r="A218" t="s">
        <v>79</v>
      </c>
      <c r="B218" t="s">
        <v>311</v>
      </c>
      <c r="D218" t="s">
        <v>294</v>
      </c>
      <c r="E218">
        <v>0</v>
      </c>
      <c r="F218">
        <v>0</v>
      </c>
      <c r="G218">
        <v>0</v>
      </c>
      <c r="H218">
        <v>0</v>
      </c>
      <c r="I218">
        <v>0</v>
      </c>
      <c r="J218">
        <v>0</v>
      </c>
      <c r="K218">
        <v>0</v>
      </c>
      <c r="L218">
        <v>0</v>
      </c>
      <c r="M218">
        <v>0</v>
      </c>
      <c r="N218">
        <v>0</v>
      </c>
      <c r="O218">
        <v>230</v>
      </c>
      <c r="P218">
        <v>0</v>
      </c>
      <c r="Q218">
        <v>0</v>
      </c>
      <c r="R218">
        <v>0</v>
      </c>
      <c r="S218">
        <v>0</v>
      </c>
      <c r="T218">
        <v>0</v>
      </c>
      <c r="U218">
        <v>0</v>
      </c>
      <c r="V218">
        <v>0</v>
      </c>
      <c r="W218">
        <v>0</v>
      </c>
      <c r="X218">
        <v>0</v>
      </c>
      <c r="Y218">
        <v>0</v>
      </c>
      <c r="Z218">
        <v>0</v>
      </c>
      <c r="AA218">
        <v>0</v>
      </c>
    </row>
    <row r="219" spans="1:27" x14ac:dyDescent="0.2">
      <c r="A219" t="s">
        <v>79</v>
      </c>
      <c r="B219" t="s">
        <v>299</v>
      </c>
      <c r="D219" t="s">
        <v>294</v>
      </c>
      <c r="E219">
        <v>0</v>
      </c>
      <c r="F219">
        <v>0</v>
      </c>
      <c r="G219">
        <v>-3355</v>
      </c>
      <c r="H219">
        <v>592</v>
      </c>
      <c r="I219">
        <v>0</v>
      </c>
      <c r="J219">
        <v>0</v>
      </c>
      <c r="K219">
        <v>25846</v>
      </c>
      <c r="L219">
        <v>0</v>
      </c>
      <c r="M219">
        <v>0</v>
      </c>
      <c r="N219">
        <v>0</v>
      </c>
      <c r="O219">
        <v>0</v>
      </c>
      <c r="P219">
        <v>0</v>
      </c>
      <c r="Q219">
        <v>-1151</v>
      </c>
      <c r="R219">
        <v>0</v>
      </c>
      <c r="S219">
        <v>0</v>
      </c>
      <c r="T219">
        <v>0</v>
      </c>
      <c r="U219">
        <v>0</v>
      </c>
      <c r="V219">
        <v>0</v>
      </c>
      <c r="W219">
        <v>0</v>
      </c>
      <c r="X219">
        <v>0</v>
      </c>
      <c r="Y219">
        <v>13</v>
      </c>
      <c r="Z219">
        <v>0</v>
      </c>
      <c r="AA219">
        <v>0</v>
      </c>
    </row>
    <row r="220" spans="1:27" x14ac:dyDescent="0.2">
      <c r="A220" t="s">
        <v>79</v>
      </c>
      <c r="B220" t="s">
        <v>300</v>
      </c>
      <c r="D220" t="s">
        <v>294</v>
      </c>
      <c r="E220">
        <v>0</v>
      </c>
      <c r="F220">
        <v>0</v>
      </c>
      <c r="G220">
        <v>-43</v>
      </c>
      <c r="H220">
        <v>1</v>
      </c>
      <c r="I220">
        <v>0</v>
      </c>
      <c r="J220">
        <v>0</v>
      </c>
      <c r="K220">
        <v>316</v>
      </c>
      <c r="L220">
        <v>0</v>
      </c>
      <c r="M220">
        <v>0</v>
      </c>
      <c r="N220">
        <v>0</v>
      </c>
      <c r="O220">
        <v>0</v>
      </c>
      <c r="P220">
        <v>0</v>
      </c>
      <c r="Q220">
        <v>-1</v>
      </c>
      <c r="R220">
        <v>0</v>
      </c>
      <c r="S220">
        <v>0</v>
      </c>
      <c r="T220">
        <v>0</v>
      </c>
      <c r="U220">
        <v>0</v>
      </c>
      <c r="V220">
        <v>0</v>
      </c>
      <c r="W220">
        <v>0</v>
      </c>
      <c r="X220">
        <v>0</v>
      </c>
      <c r="Y220">
        <v>0</v>
      </c>
      <c r="Z220">
        <v>0</v>
      </c>
      <c r="AA220">
        <v>0</v>
      </c>
    </row>
    <row r="221" spans="1:27" x14ac:dyDescent="0.2">
      <c r="A221" t="s">
        <v>79</v>
      </c>
      <c r="B221" t="s">
        <v>302</v>
      </c>
      <c r="C221" t="s">
        <v>301</v>
      </c>
      <c r="D221" t="s">
        <v>292</v>
      </c>
      <c r="E221">
        <v>0</v>
      </c>
      <c r="F221">
        <v>1</v>
      </c>
      <c r="G221">
        <v>496</v>
      </c>
      <c r="H221">
        <v>0</v>
      </c>
      <c r="I221">
        <v>0</v>
      </c>
      <c r="J221">
        <v>304</v>
      </c>
      <c r="K221">
        <v>0</v>
      </c>
      <c r="L221">
        <v>0</v>
      </c>
      <c r="M221">
        <v>0</v>
      </c>
      <c r="N221">
        <v>0</v>
      </c>
      <c r="O221">
        <v>0</v>
      </c>
      <c r="P221">
        <v>282</v>
      </c>
      <c r="Q221">
        <v>0</v>
      </c>
      <c r="R221">
        <v>0</v>
      </c>
      <c r="S221">
        <v>0</v>
      </c>
      <c r="T221">
        <v>0</v>
      </c>
      <c r="U221">
        <v>0</v>
      </c>
      <c r="V221">
        <v>0</v>
      </c>
      <c r="W221">
        <v>0</v>
      </c>
      <c r="X221">
        <v>0</v>
      </c>
      <c r="Y221">
        <v>0</v>
      </c>
      <c r="Z221">
        <v>0</v>
      </c>
      <c r="AA221">
        <v>0</v>
      </c>
    </row>
    <row r="222" spans="1:27" x14ac:dyDescent="0.2">
      <c r="A222" t="s">
        <v>79</v>
      </c>
      <c r="B222" t="s">
        <v>298</v>
      </c>
      <c r="C222" t="s">
        <v>301</v>
      </c>
      <c r="D222" t="s">
        <v>292</v>
      </c>
      <c r="E222">
        <v>0</v>
      </c>
      <c r="F222">
        <v>13</v>
      </c>
      <c r="G222">
        <v>65</v>
      </c>
      <c r="H222">
        <v>0</v>
      </c>
      <c r="I222">
        <v>0</v>
      </c>
      <c r="J222">
        <v>53</v>
      </c>
      <c r="K222">
        <v>0</v>
      </c>
      <c r="L222">
        <v>0</v>
      </c>
      <c r="M222">
        <v>0</v>
      </c>
      <c r="N222">
        <v>0</v>
      </c>
      <c r="O222">
        <v>0</v>
      </c>
      <c r="P222">
        <v>0</v>
      </c>
      <c r="Q222">
        <v>0</v>
      </c>
      <c r="R222">
        <v>0</v>
      </c>
      <c r="S222">
        <v>0</v>
      </c>
      <c r="T222">
        <v>0</v>
      </c>
      <c r="U222">
        <v>0</v>
      </c>
      <c r="V222">
        <v>0</v>
      </c>
      <c r="W222">
        <v>0</v>
      </c>
      <c r="X222">
        <v>0</v>
      </c>
      <c r="Y222">
        <v>0</v>
      </c>
      <c r="Z222">
        <v>0</v>
      </c>
      <c r="AA222">
        <v>0</v>
      </c>
    </row>
    <row r="223" spans="1:27" x14ac:dyDescent="0.2">
      <c r="A223" t="s">
        <v>79</v>
      </c>
      <c r="B223" t="s">
        <v>302</v>
      </c>
      <c r="C223" t="s">
        <v>301</v>
      </c>
      <c r="D223" t="s">
        <v>293</v>
      </c>
      <c r="E223">
        <v>0</v>
      </c>
      <c r="F223">
        <v>1</v>
      </c>
      <c r="G223">
        <v>442</v>
      </c>
      <c r="H223">
        <v>0</v>
      </c>
      <c r="I223">
        <v>0</v>
      </c>
      <c r="J223">
        <v>0</v>
      </c>
      <c r="K223">
        <v>0</v>
      </c>
      <c r="L223">
        <v>0</v>
      </c>
      <c r="M223">
        <v>0</v>
      </c>
      <c r="N223">
        <v>0</v>
      </c>
      <c r="O223">
        <v>0</v>
      </c>
      <c r="P223">
        <v>182</v>
      </c>
      <c r="Q223">
        <v>0</v>
      </c>
      <c r="R223">
        <v>0</v>
      </c>
      <c r="S223">
        <v>0</v>
      </c>
      <c r="T223">
        <v>0</v>
      </c>
      <c r="U223">
        <v>0</v>
      </c>
      <c r="V223">
        <v>0</v>
      </c>
      <c r="W223">
        <v>0</v>
      </c>
      <c r="X223">
        <v>0</v>
      </c>
      <c r="Y223">
        <v>0</v>
      </c>
      <c r="Z223">
        <v>0</v>
      </c>
      <c r="AA223">
        <v>0</v>
      </c>
    </row>
    <row r="224" spans="1:27" x14ac:dyDescent="0.2">
      <c r="A224" t="s">
        <v>79</v>
      </c>
      <c r="B224" t="s">
        <v>298</v>
      </c>
      <c r="C224" t="s">
        <v>301</v>
      </c>
      <c r="D224" t="s">
        <v>293</v>
      </c>
      <c r="E224">
        <v>0</v>
      </c>
      <c r="F224">
        <v>13</v>
      </c>
      <c r="G224">
        <v>63</v>
      </c>
      <c r="H224">
        <v>0</v>
      </c>
      <c r="I224">
        <v>0</v>
      </c>
      <c r="J224">
        <v>0</v>
      </c>
      <c r="K224">
        <v>0</v>
      </c>
      <c r="L224">
        <v>0</v>
      </c>
      <c r="M224">
        <v>0</v>
      </c>
      <c r="N224">
        <v>0</v>
      </c>
      <c r="O224">
        <v>0</v>
      </c>
      <c r="P224">
        <v>0</v>
      </c>
      <c r="Q224">
        <v>0</v>
      </c>
      <c r="R224">
        <v>0</v>
      </c>
      <c r="S224">
        <v>0</v>
      </c>
      <c r="T224">
        <v>0</v>
      </c>
      <c r="U224">
        <v>0</v>
      </c>
      <c r="V224">
        <v>0</v>
      </c>
      <c r="W224">
        <v>0</v>
      </c>
      <c r="X224">
        <v>0</v>
      </c>
      <c r="Y224">
        <v>0</v>
      </c>
      <c r="Z224">
        <v>0</v>
      </c>
      <c r="AA224">
        <v>0</v>
      </c>
    </row>
    <row r="225" spans="1:27" x14ac:dyDescent="0.2">
      <c r="A225" t="s">
        <v>79</v>
      </c>
      <c r="B225" t="s">
        <v>302</v>
      </c>
      <c r="C225" t="s">
        <v>301</v>
      </c>
      <c r="D225" t="s">
        <v>294</v>
      </c>
      <c r="E225">
        <v>0</v>
      </c>
      <c r="F225">
        <v>0</v>
      </c>
      <c r="G225">
        <v>54</v>
      </c>
      <c r="H225">
        <v>0</v>
      </c>
      <c r="I225">
        <v>0</v>
      </c>
      <c r="J225">
        <v>304</v>
      </c>
      <c r="K225">
        <v>0</v>
      </c>
      <c r="L225">
        <v>0</v>
      </c>
      <c r="M225">
        <v>0</v>
      </c>
      <c r="N225">
        <v>0</v>
      </c>
      <c r="O225">
        <v>0</v>
      </c>
      <c r="P225">
        <v>100</v>
      </c>
      <c r="Q225">
        <v>0</v>
      </c>
      <c r="R225">
        <v>0</v>
      </c>
      <c r="S225">
        <v>0</v>
      </c>
      <c r="T225">
        <v>0</v>
      </c>
      <c r="U225">
        <v>0</v>
      </c>
      <c r="V225">
        <v>0</v>
      </c>
      <c r="W225">
        <v>0</v>
      </c>
      <c r="X225">
        <v>0</v>
      </c>
      <c r="Y225">
        <v>0</v>
      </c>
      <c r="Z225">
        <v>0</v>
      </c>
      <c r="AA225">
        <v>0</v>
      </c>
    </row>
    <row r="226" spans="1:27" x14ac:dyDescent="0.2">
      <c r="A226" t="s">
        <v>79</v>
      </c>
      <c r="B226" t="s">
        <v>298</v>
      </c>
      <c r="C226" t="s">
        <v>301</v>
      </c>
      <c r="D226" t="s">
        <v>294</v>
      </c>
      <c r="E226">
        <v>0</v>
      </c>
      <c r="F226">
        <v>0</v>
      </c>
      <c r="G226">
        <v>2</v>
      </c>
      <c r="H226">
        <v>0</v>
      </c>
      <c r="I226">
        <v>0</v>
      </c>
      <c r="J226">
        <v>53</v>
      </c>
      <c r="K226">
        <v>0</v>
      </c>
      <c r="L226">
        <v>0</v>
      </c>
      <c r="M226">
        <v>0</v>
      </c>
      <c r="N226">
        <v>0</v>
      </c>
      <c r="O226">
        <v>0</v>
      </c>
      <c r="P226">
        <v>0</v>
      </c>
      <c r="Q226">
        <v>0</v>
      </c>
      <c r="R226">
        <v>0</v>
      </c>
      <c r="S226">
        <v>0</v>
      </c>
      <c r="T226">
        <v>0</v>
      </c>
      <c r="U226">
        <v>0</v>
      </c>
      <c r="V226">
        <v>0</v>
      </c>
      <c r="W226">
        <v>0</v>
      </c>
      <c r="X226">
        <v>0</v>
      </c>
      <c r="Y226">
        <v>0</v>
      </c>
      <c r="Z226">
        <v>0</v>
      </c>
      <c r="AA226">
        <v>0</v>
      </c>
    </row>
    <row r="227" spans="1:27" x14ac:dyDescent="0.2">
      <c r="A227" t="s">
        <v>296</v>
      </c>
      <c r="B227" t="s">
        <v>299</v>
      </c>
      <c r="D227" t="s">
        <v>292</v>
      </c>
      <c r="E227">
        <v>0</v>
      </c>
      <c r="F227">
        <v>0</v>
      </c>
      <c r="G227">
        <v>103</v>
      </c>
      <c r="H227">
        <v>1168</v>
      </c>
      <c r="I227">
        <v>0</v>
      </c>
      <c r="J227">
        <v>0</v>
      </c>
      <c r="K227">
        <v>21400</v>
      </c>
      <c r="L227">
        <v>0</v>
      </c>
      <c r="M227">
        <v>0</v>
      </c>
      <c r="N227">
        <v>0</v>
      </c>
      <c r="O227">
        <v>0</v>
      </c>
      <c r="P227">
        <v>0</v>
      </c>
      <c r="Q227">
        <v>0</v>
      </c>
      <c r="R227">
        <v>0</v>
      </c>
      <c r="S227">
        <v>0</v>
      </c>
      <c r="T227">
        <v>0</v>
      </c>
      <c r="U227">
        <v>0</v>
      </c>
      <c r="V227">
        <v>0</v>
      </c>
      <c r="W227">
        <v>0</v>
      </c>
      <c r="X227">
        <v>0</v>
      </c>
      <c r="Y227">
        <v>0</v>
      </c>
      <c r="Z227">
        <v>0</v>
      </c>
      <c r="AA227">
        <v>0</v>
      </c>
    </row>
    <row r="228" spans="1:27" x14ac:dyDescent="0.2">
      <c r="A228" t="s">
        <v>296</v>
      </c>
      <c r="B228" t="s">
        <v>299</v>
      </c>
      <c r="D228" t="s">
        <v>293</v>
      </c>
      <c r="E228">
        <v>0</v>
      </c>
      <c r="F228">
        <v>0</v>
      </c>
      <c r="G228">
        <v>2270</v>
      </c>
      <c r="H228">
        <v>679</v>
      </c>
      <c r="I228">
        <v>0</v>
      </c>
      <c r="J228">
        <v>0</v>
      </c>
      <c r="K228">
        <v>0</v>
      </c>
      <c r="L228">
        <v>0</v>
      </c>
      <c r="M228">
        <v>0</v>
      </c>
      <c r="N228">
        <v>0</v>
      </c>
      <c r="O228">
        <v>0</v>
      </c>
      <c r="P228">
        <v>0</v>
      </c>
      <c r="Q228">
        <v>924</v>
      </c>
      <c r="R228">
        <v>0</v>
      </c>
      <c r="S228">
        <v>0</v>
      </c>
      <c r="T228">
        <v>0</v>
      </c>
      <c r="U228">
        <v>0</v>
      </c>
      <c r="V228">
        <v>0</v>
      </c>
      <c r="W228">
        <v>0</v>
      </c>
      <c r="X228">
        <v>0</v>
      </c>
      <c r="Y228">
        <v>0</v>
      </c>
      <c r="Z228">
        <v>0</v>
      </c>
      <c r="AA228">
        <v>0</v>
      </c>
    </row>
    <row r="229" spans="1:27" x14ac:dyDescent="0.2">
      <c r="A229" t="s">
        <v>296</v>
      </c>
      <c r="B229" t="s">
        <v>299</v>
      </c>
      <c r="D229" t="s">
        <v>294</v>
      </c>
      <c r="E229">
        <v>0</v>
      </c>
      <c r="F229">
        <v>0</v>
      </c>
      <c r="G229">
        <v>-2167</v>
      </c>
      <c r="H229">
        <v>489</v>
      </c>
      <c r="I229">
        <v>0</v>
      </c>
      <c r="J229">
        <v>0</v>
      </c>
      <c r="K229">
        <v>21400</v>
      </c>
      <c r="L229">
        <v>0</v>
      </c>
      <c r="M229">
        <v>0</v>
      </c>
      <c r="N229">
        <v>0</v>
      </c>
      <c r="O229">
        <v>0</v>
      </c>
      <c r="P229">
        <v>0</v>
      </c>
      <c r="Q229">
        <v>-924</v>
      </c>
      <c r="R229">
        <v>0</v>
      </c>
      <c r="S229">
        <v>0</v>
      </c>
      <c r="T229">
        <v>0</v>
      </c>
      <c r="U229">
        <v>0</v>
      </c>
      <c r="V229">
        <v>0</v>
      </c>
      <c r="W229">
        <v>0</v>
      </c>
      <c r="X229">
        <v>0</v>
      </c>
      <c r="Y229">
        <v>0</v>
      </c>
      <c r="Z229">
        <v>0</v>
      </c>
      <c r="AA229">
        <v>0</v>
      </c>
    </row>
    <row r="230" spans="1:27" x14ac:dyDescent="0.2">
      <c r="A230" t="s">
        <v>86</v>
      </c>
      <c r="B230" t="s">
        <v>297</v>
      </c>
      <c r="D230" t="s">
        <v>292</v>
      </c>
      <c r="E230">
        <v>0</v>
      </c>
      <c r="F230">
        <v>26</v>
      </c>
      <c r="G230">
        <v>18626</v>
      </c>
      <c r="H230">
        <v>0</v>
      </c>
      <c r="I230">
        <v>0</v>
      </c>
      <c r="J230">
        <v>0</v>
      </c>
      <c r="K230">
        <v>0</v>
      </c>
      <c r="L230">
        <v>0</v>
      </c>
      <c r="M230">
        <v>0</v>
      </c>
      <c r="N230">
        <v>0</v>
      </c>
      <c r="O230">
        <v>398</v>
      </c>
      <c r="P230">
        <v>73</v>
      </c>
      <c r="Q230">
        <v>0</v>
      </c>
      <c r="R230">
        <v>0</v>
      </c>
      <c r="S230">
        <v>37</v>
      </c>
      <c r="T230">
        <v>0</v>
      </c>
      <c r="U230">
        <v>0</v>
      </c>
      <c r="V230">
        <v>0</v>
      </c>
      <c r="W230">
        <v>0</v>
      </c>
      <c r="X230">
        <v>0</v>
      </c>
      <c r="Y230">
        <v>257</v>
      </c>
      <c r="Z230">
        <v>792</v>
      </c>
      <c r="AA230">
        <v>0</v>
      </c>
    </row>
    <row r="231" spans="1:27" x14ac:dyDescent="0.2">
      <c r="A231" t="s">
        <v>86</v>
      </c>
      <c r="B231" t="s">
        <v>299</v>
      </c>
      <c r="D231" t="s">
        <v>292</v>
      </c>
      <c r="E231">
        <v>0</v>
      </c>
      <c r="F231">
        <v>0</v>
      </c>
      <c r="G231">
        <v>676</v>
      </c>
      <c r="H231">
        <v>0</v>
      </c>
      <c r="I231">
        <v>0</v>
      </c>
      <c r="J231">
        <v>0</v>
      </c>
      <c r="K231">
        <v>0</v>
      </c>
      <c r="L231">
        <v>0</v>
      </c>
      <c r="M231">
        <v>0</v>
      </c>
      <c r="N231">
        <v>0</v>
      </c>
      <c r="O231">
        <v>0</v>
      </c>
      <c r="P231">
        <v>4</v>
      </c>
      <c r="Q231">
        <v>0</v>
      </c>
      <c r="R231">
        <v>0</v>
      </c>
      <c r="S231">
        <v>0</v>
      </c>
      <c r="T231">
        <v>0</v>
      </c>
      <c r="U231">
        <v>0</v>
      </c>
      <c r="V231">
        <v>0</v>
      </c>
      <c r="W231">
        <v>0</v>
      </c>
      <c r="X231">
        <v>0</v>
      </c>
      <c r="Y231">
        <v>11</v>
      </c>
      <c r="Z231">
        <v>0</v>
      </c>
      <c r="AA231">
        <v>0</v>
      </c>
    </row>
    <row r="232" spans="1:27" x14ac:dyDescent="0.2">
      <c r="A232" t="s">
        <v>86</v>
      </c>
      <c r="B232" t="s">
        <v>297</v>
      </c>
      <c r="D232" t="s">
        <v>293</v>
      </c>
      <c r="E232">
        <v>-69</v>
      </c>
      <c r="F232">
        <v>-136</v>
      </c>
      <c r="G232">
        <v>9249</v>
      </c>
      <c r="H232">
        <v>0</v>
      </c>
      <c r="I232">
        <v>0</v>
      </c>
      <c r="J232">
        <v>0</v>
      </c>
      <c r="K232">
        <v>0</v>
      </c>
      <c r="L232">
        <v>0</v>
      </c>
      <c r="M232">
        <v>0</v>
      </c>
      <c r="N232">
        <v>0</v>
      </c>
      <c r="O232">
        <v>-163</v>
      </c>
      <c r="P232">
        <v>-133</v>
      </c>
      <c r="Q232">
        <v>127</v>
      </c>
      <c r="R232">
        <v>0</v>
      </c>
      <c r="S232">
        <v>-95</v>
      </c>
      <c r="T232">
        <v>0</v>
      </c>
      <c r="U232">
        <v>0</v>
      </c>
      <c r="V232">
        <v>0</v>
      </c>
      <c r="W232">
        <v>0</v>
      </c>
      <c r="X232">
        <v>0</v>
      </c>
      <c r="Y232">
        <v>0</v>
      </c>
      <c r="Z232">
        <v>815</v>
      </c>
      <c r="AA232">
        <v>0</v>
      </c>
    </row>
    <row r="233" spans="1:27" x14ac:dyDescent="0.2">
      <c r="A233" t="s">
        <v>86</v>
      </c>
      <c r="B233" t="s">
        <v>299</v>
      </c>
      <c r="D233" t="s">
        <v>293</v>
      </c>
      <c r="E233">
        <v>0</v>
      </c>
      <c r="F233">
        <v>0</v>
      </c>
      <c r="G233">
        <v>280</v>
      </c>
      <c r="H233">
        <v>0</v>
      </c>
      <c r="I233">
        <v>0</v>
      </c>
      <c r="J233">
        <v>0</v>
      </c>
      <c r="K233">
        <v>0</v>
      </c>
      <c r="L233">
        <v>0</v>
      </c>
      <c r="M233">
        <v>0</v>
      </c>
      <c r="N233">
        <v>0</v>
      </c>
      <c r="O233">
        <v>0</v>
      </c>
      <c r="P233">
        <v>4</v>
      </c>
      <c r="Q233">
        <v>5</v>
      </c>
      <c r="R233">
        <v>0</v>
      </c>
      <c r="S233">
        <v>0</v>
      </c>
      <c r="T233">
        <v>0</v>
      </c>
      <c r="U233">
        <v>0</v>
      </c>
      <c r="V233">
        <v>0</v>
      </c>
      <c r="W233">
        <v>0</v>
      </c>
      <c r="X233">
        <v>0</v>
      </c>
      <c r="Y233">
        <v>0</v>
      </c>
      <c r="Z233">
        <v>0</v>
      </c>
      <c r="AA233">
        <v>0</v>
      </c>
    </row>
    <row r="234" spans="1:27" x14ac:dyDescent="0.2">
      <c r="A234" t="s">
        <v>86</v>
      </c>
      <c r="B234" t="s">
        <v>297</v>
      </c>
      <c r="D234" t="s">
        <v>294</v>
      </c>
      <c r="E234">
        <v>69</v>
      </c>
      <c r="F234">
        <v>162</v>
      </c>
      <c r="G234">
        <v>9377</v>
      </c>
      <c r="H234">
        <v>0</v>
      </c>
      <c r="I234">
        <v>0</v>
      </c>
      <c r="J234">
        <v>0</v>
      </c>
      <c r="K234">
        <v>0</v>
      </c>
      <c r="L234">
        <v>0</v>
      </c>
      <c r="M234">
        <v>0</v>
      </c>
      <c r="N234">
        <v>0</v>
      </c>
      <c r="O234">
        <v>561</v>
      </c>
      <c r="P234">
        <v>206</v>
      </c>
      <c r="Q234">
        <v>-127</v>
      </c>
      <c r="R234">
        <v>0</v>
      </c>
      <c r="S234">
        <v>132</v>
      </c>
      <c r="T234">
        <v>0</v>
      </c>
      <c r="U234">
        <v>0</v>
      </c>
      <c r="V234">
        <v>0</v>
      </c>
      <c r="W234">
        <v>0</v>
      </c>
      <c r="X234">
        <v>0</v>
      </c>
      <c r="Y234">
        <v>257</v>
      </c>
      <c r="Z234">
        <v>-23</v>
      </c>
      <c r="AA234">
        <v>0</v>
      </c>
    </row>
    <row r="235" spans="1:27" x14ac:dyDescent="0.2">
      <c r="A235" t="s">
        <v>86</v>
      </c>
      <c r="B235" t="s">
        <v>299</v>
      </c>
      <c r="D235" t="s">
        <v>294</v>
      </c>
      <c r="E235">
        <v>0</v>
      </c>
      <c r="F235">
        <v>0</v>
      </c>
      <c r="G235">
        <v>396</v>
      </c>
      <c r="H235">
        <v>0</v>
      </c>
      <c r="I235">
        <v>0</v>
      </c>
      <c r="J235">
        <v>0</v>
      </c>
      <c r="K235">
        <v>0</v>
      </c>
      <c r="L235">
        <v>0</v>
      </c>
      <c r="M235">
        <v>0</v>
      </c>
      <c r="N235">
        <v>0</v>
      </c>
      <c r="O235">
        <v>0</v>
      </c>
      <c r="P235">
        <v>0</v>
      </c>
      <c r="Q235">
        <v>-5</v>
      </c>
      <c r="R235">
        <v>0</v>
      </c>
      <c r="S235">
        <v>0</v>
      </c>
      <c r="T235">
        <v>0</v>
      </c>
      <c r="U235">
        <v>0</v>
      </c>
      <c r="V235">
        <v>0</v>
      </c>
      <c r="W235">
        <v>0</v>
      </c>
      <c r="X235">
        <v>0</v>
      </c>
      <c r="Y235">
        <v>11</v>
      </c>
      <c r="Z235">
        <v>0</v>
      </c>
      <c r="AA235">
        <v>0</v>
      </c>
    </row>
    <row r="236" spans="1:27" x14ac:dyDescent="0.2">
      <c r="A236" t="s">
        <v>86</v>
      </c>
      <c r="B236" t="s">
        <v>302</v>
      </c>
      <c r="C236" t="s">
        <v>301</v>
      </c>
      <c r="D236" t="s">
        <v>292</v>
      </c>
      <c r="E236">
        <v>516</v>
      </c>
      <c r="F236">
        <v>803</v>
      </c>
      <c r="G236">
        <v>27</v>
      </c>
      <c r="H236">
        <v>0</v>
      </c>
      <c r="I236">
        <v>0</v>
      </c>
      <c r="J236">
        <v>446</v>
      </c>
      <c r="K236">
        <v>0</v>
      </c>
      <c r="L236">
        <v>0</v>
      </c>
      <c r="M236">
        <v>0</v>
      </c>
      <c r="N236">
        <v>0</v>
      </c>
      <c r="O236">
        <v>0</v>
      </c>
      <c r="P236">
        <v>51</v>
      </c>
      <c r="Q236">
        <v>0</v>
      </c>
      <c r="R236">
        <v>0</v>
      </c>
      <c r="S236">
        <v>0</v>
      </c>
      <c r="T236">
        <v>0</v>
      </c>
      <c r="U236">
        <v>0</v>
      </c>
      <c r="V236">
        <v>0</v>
      </c>
      <c r="W236">
        <v>0</v>
      </c>
      <c r="X236">
        <v>0</v>
      </c>
      <c r="Y236">
        <v>0</v>
      </c>
      <c r="Z236">
        <v>0</v>
      </c>
      <c r="AA236">
        <v>0</v>
      </c>
    </row>
    <row r="237" spans="1:27" x14ac:dyDescent="0.2">
      <c r="A237" t="s">
        <v>86</v>
      </c>
      <c r="B237" t="s">
        <v>298</v>
      </c>
      <c r="C237" t="s">
        <v>301</v>
      </c>
      <c r="D237" t="s">
        <v>292</v>
      </c>
      <c r="E237">
        <v>0</v>
      </c>
      <c r="F237">
        <v>0</v>
      </c>
      <c r="G237">
        <v>102</v>
      </c>
      <c r="H237">
        <v>0</v>
      </c>
      <c r="I237">
        <v>0</v>
      </c>
      <c r="J237">
        <v>0</v>
      </c>
      <c r="K237">
        <v>0</v>
      </c>
      <c r="L237">
        <v>0</v>
      </c>
      <c r="M237">
        <v>0</v>
      </c>
      <c r="N237">
        <v>0</v>
      </c>
      <c r="O237">
        <v>0</v>
      </c>
      <c r="P237">
        <v>0</v>
      </c>
      <c r="Q237">
        <v>0</v>
      </c>
      <c r="R237">
        <v>0</v>
      </c>
      <c r="S237">
        <v>0</v>
      </c>
      <c r="T237">
        <v>0</v>
      </c>
      <c r="U237">
        <v>0</v>
      </c>
      <c r="V237">
        <v>0</v>
      </c>
      <c r="W237">
        <v>0</v>
      </c>
      <c r="X237">
        <v>0</v>
      </c>
      <c r="Y237">
        <v>0</v>
      </c>
      <c r="Z237">
        <v>0</v>
      </c>
      <c r="AA237">
        <v>0</v>
      </c>
    </row>
    <row r="238" spans="1:27" x14ac:dyDescent="0.2">
      <c r="A238" t="s">
        <v>86</v>
      </c>
      <c r="B238" t="s">
        <v>300</v>
      </c>
      <c r="C238" t="s">
        <v>301</v>
      </c>
      <c r="D238" t="s">
        <v>292</v>
      </c>
      <c r="E238">
        <v>0</v>
      </c>
      <c r="F238">
        <v>32</v>
      </c>
      <c r="G238">
        <v>16</v>
      </c>
      <c r="H238">
        <v>0</v>
      </c>
      <c r="I238">
        <v>0</v>
      </c>
      <c r="J238">
        <v>29</v>
      </c>
      <c r="K238">
        <v>0</v>
      </c>
      <c r="L238">
        <v>0</v>
      </c>
      <c r="M238">
        <v>0</v>
      </c>
      <c r="N238">
        <v>4</v>
      </c>
      <c r="O238">
        <v>0</v>
      </c>
      <c r="P238">
        <v>2</v>
      </c>
      <c r="Q238">
        <v>0</v>
      </c>
      <c r="R238">
        <v>0</v>
      </c>
      <c r="S238">
        <v>0</v>
      </c>
      <c r="T238">
        <v>0</v>
      </c>
      <c r="U238">
        <v>0</v>
      </c>
      <c r="V238">
        <v>0</v>
      </c>
      <c r="W238">
        <v>0</v>
      </c>
      <c r="X238">
        <v>0</v>
      </c>
      <c r="Y238">
        <v>0</v>
      </c>
      <c r="Z238">
        <v>0</v>
      </c>
      <c r="AA238">
        <v>0</v>
      </c>
    </row>
    <row r="239" spans="1:27" x14ac:dyDescent="0.2">
      <c r="A239" t="s">
        <v>86</v>
      </c>
      <c r="B239" t="s">
        <v>302</v>
      </c>
      <c r="C239" t="s">
        <v>301</v>
      </c>
      <c r="D239" t="s">
        <v>293</v>
      </c>
      <c r="E239">
        <v>216</v>
      </c>
      <c r="F239">
        <v>315</v>
      </c>
      <c r="G239">
        <v>-2</v>
      </c>
      <c r="H239">
        <v>0</v>
      </c>
      <c r="I239">
        <v>0</v>
      </c>
      <c r="J239">
        <v>0</v>
      </c>
      <c r="K239">
        <v>0</v>
      </c>
      <c r="L239">
        <v>0</v>
      </c>
      <c r="M239">
        <v>0</v>
      </c>
      <c r="N239">
        <v>0</v>
      </c>
      <c r="O239">
        <v>0</v>
      </c>
      <c r="P239">
        <v>51</v>
      </c>
      <c r="Q239">
        <v>0</v>
      </c>
      <c r="R239">
        <v>0</v>
      </c>
      <c r="S239">
        <v>0</v>
      </c>
      <c r="T239">
        <v>0</v>
      </c>
      <c r="U239">
        <v>0</v>
      </c>
      <c r="V239">
        <v>0</v>
      </c>
      <c r="W239">
        <v>0</v>
      </c>
      <c r="X239">
        <v>0</v>
      </c>
      <c r="Y239">
        <v>0</v>
      </c>
      <c r="Z239">
        <v>0</v>
      </c>
      <c r="AA239">
        <v>0</v>
      </c>
    </row>
    <row r="240" spans="1:27" x14ac:dyDescent="0.2">
      <c r="A240" t="s">
        <v>86</v>
      </c>
      <c r="B240" t="s">
        <v>298</v>
      </c>
      <c r="C240" t="s">
        <v>301</v>
      </c>
      <c r="D240" t="s">
        <v>293</v>
      </c>
      <c r="E240">
        <v>0</v>
      </c>
      <c r="F240">
        <v>0</v>
      </c>
      <c r="G240">
        <v>56</v>
      </c>
      <c r="H240">
        <v>0</v>
      </c>
      <c r="I240">
        <v>0</v>
      </c>
      <c r="J240">
        <v>0</v>
      </c>
      <c r="K240">
        <v>0</v>
      </c>
      <c r="L240">
        <v>0</v>
      </c>
      <c r="M240">
        <v>0</v>
      </c>
      <c r="N240">
        <v>0</v>
      </c>
      <c r="O240">
        <v>0</v>
      </c>
      <c r="P240">
        <v>0</v>
      </c>
      <c r="Q240">
        <v>0</v>
      </c>
      <c r="R240">
        <v>0</v>
      </c>
      <c r="S240">
        <v>0</v>
      </c>
      <c r="T240">
        <v>0</v>
      </c>
      <c r="U240">
        <v>0</v>
      </c>
      <c r="V240">
        <v>0</v>
      </c>
      <c r="W240">
        <v>0</v>
      </c>
      <c r="X240">
        <v>0</v>
      </c>
      <c r="Y240">
        <v>0</v>
      </c>
      <c r="Z240">
        <v>0</v>
      </c>
      <c r="AA240">
        <v>0</v>
      </c>
    </row>
    <row r="241" spans="1:27" x14ac:dyDescent="0.2">
      <c r="A241" t="s">
        <v>86</v>
      </c>
      <c r="B241" t="s">
        <v>300</v>
      </c>
      <c r="C241" t="s">
        <v>301</v>
      </c>
      <c r="D241" t="s">
        <v>293</v>
      </c>
      <c r="E241">
        <v>0</v>
      </c>
      <c r="F241">
        <v>32</v>
      </c>
      <c r="G241">
        <v>0</v>
      </c>
      <c r="H241">
        <v>0</v>
      </c>
      <c r="I241">
        <v>0</v>
      </c>
      <c r="J241">
        <v>0</v>
      </c>
      <c r="K241">
        <v>0</v>
      </c>
      <c r="L241">
        <v>0</v>
      </c>
      <c r="M241">
        <v>0</v>
      </c>
      <c r="N241">
        <v>0</v>
      </c>
      <c r="O241">
        <v>0</v>
      </c>
      <c r="P241">
        <v>2</v>
      </c>
      <c r="Q241">
        <v>0</v>
      </c>
      <c r="R241">
        <v>0</v>
      </c>
      <c r="S241">
        <v>0</v>
      </c>
      <c r="T241">
        <v>0</v>
      </c>
      <c r="U241">
        <v>0</v>
      </c>
      <c r="V241">
        <v>0</v>
      </c>
      <c r="W241">
        <v>0</v>
      </c>
      <c r="X241">
        <v>0</v>
      </c>
      <c r="Y241">
        <v>0</v>
      </c>
      <c r="Z241">
        <v>0</v>
      </c>
      <c r="AA241">
        <v>0</v>
      </c>
    </row>
    <row r="242" spans="1:27" x14ac:dyDescent="0.2">
      <c r="A242" t="s">
        <v>86</v>
      </c>
      <c r="B242" t="s">
        <v>302</v>
      </c>
      <c r="C242" t="s">
        <v>301</v>
      </c>
      <c r="D242" t="s">
        <v>294</v>
      </c>
      <c r="E242">
        <v>300</v>
      </c>
      <c r="F242">
        <v>488</v>
      </c>
      <c r="G242">
        <v>29</v>
      </c>
      <c r="H242">
        <v>0</v>
      </c>
      <c r="I242">
        <v>0</v>
      </c>
      <c r="J242">
        <v>446</v>
      </c>
      <c r="K242">
        <v>0</v>
      </c>
      <c r="L242">
        <v>0</v>
      </c>
      <c r="M242">
        <v>0</v>
      </c>
      <c r="N242">
        <v>0</v>
      </c>
      <c r="O242">
        <v>0</v>
      </c>
      <c r="P242">
        <v>0</v>
      </c>
      <c r="Q242">
        <v>0</v>
      </c>
      <c r="R242">
        <v>0</v>
      </c>
      <c r="S242">
        <v>0</v>
      </c>
      <c r="T242">
        <v>0</v>
      </c>
      <c r="U242">
        <v>0</v>
      </c>
      <c r="V242">
        <v>0</v>
      </c>
      <c r="W242">
        <v>0</v>
      </c>
      <c r="X242">
        <v>0</v>
      </c>
      <c r="Y242">
        <v>0</v>
      </c>
      <c r="Z242">
        <v>0</v>
      </c>
      <c r="AA242">
        <v>0</v>
      </c>
    </row>
    <row r="243" spans="1:27" x14ac:dyDescent="0.2">
      <c r="A243" t="s">
        <v>86</v>
      </c>
      <c r="B243" t="s">
        <v>298</v>
      </c>
      <c r="C243" t="s">
        <v>301</v>
      </c>
      <c r="D243" t="s">
        <v>294</v>
      </c>
      <c r="E243">
        <v>0</v>
      </c>
      <c r="F243">
        <v>0</v>
      </c>
      <c r="G243">
        <v>46</v>
      </c>
      <c r="H243">
        <v>0</v>
      </c>
      <c r="I243">
        <v>0</v>
      </c>
      <c r="J243">
        <v>0</v>
      </c>
      <c r="K243">
        <v>0</v>
      </c>
      <c r="L243">
        <v>0</v>
      </c>
      <c r="M243">
        <v>0</v>
      </c>
      <c r="N243">
        <v>0</v>
      </c>
      <c r="O243">
        <v>0</v>
      </c>
      <c r="P243">
        <v>0</v>
      </c>
      <c r="Q243">
        <v>0</v>
      </c>
      <c r="R243">
        <v>0</v>
      </c>
      <c r="S243">
        <v>0</v>
      </c>
      <c r="T243">
        <v>0</v>
      </c>
      <c r="U243">
        <v>0</v>
      </c>
      <c r="V243">
        <v>0</v>
      </c>
      <c r="W243">
        <v>0</v>
      </c>
      <c r="X243">
        <v>0</v>
      </c>
      <c r="Y243">
        <v>0</v>
      </c>
      <c r="Z243">
        <v>0</v>
      </c>
      <c r="AA243">
        <v>0</v>
      </c>
    </row>
    <row r="244" spans="1:27" x14ac:dyDescent="0.2">
      <c r="A244" t="s">
        <v>86</v>
      </c>
      <c r="B244" t="s">
        <v>300</v>
      </c>
      <c r="C244" t="s">
        <v>301</v>
      </c>
      <c r="D244" t="s">
        <v>294</v>
      </c>
      <c r="E244">
        <v>0</v>
      </c>
      <c r="F244">
        <v>0</v>
      </c>
      <c r="G244">
        <v>16</v>
      </c>
      <c r="H244">
        <v>0</v>
      </c>
      <c r="I244">
        <v>0</v>
      </c>
      <c r="J244">
        <v>29</v>
      </c>
      <c r="K244">
        <v>0</v>
      </c>
      <c r="L244">
        <v>0</v>
      </c>
      <c r="M244">
        <v>0</v>
      </c>
      <c r="N244">
        <v>4</v>
      </c>
      <c r="O244">
        <v>0</v>
      </c>
      <c r="P244">
        <v>0</v>
      </c>
      <c r="Q244">
        <v>0</v>
      </c>
      <c r="R244">
        <v>0</v>
      </c>
      <c r="S244">
        <v>0</v>
      </c>
      <c r="T244">
        <v>0</v>
      </c>
      <c r="U244">
        <v>0</v>
      </c>
      <c r="V244">
        <v>0</v>
      </c>
      <c r="W244">
        <v>0</v>
      </c>
      <c r="X244">
        <v>0</v>
      </c>
      <c r="Y244">
        <v>0</v>
      </c>
      <c r="Z244">
        <v>0</v>
      </c>
      <c r="AA244">
        <v>0</v>
      </c>
    </row>
    <row r="245" spans="1:27" x14ac:dyDescent="0.2">
      <c r="A245" t="s">
        <v>88</v>
      </c>
      <c r="B245" t="s">
        <v>297</v>
      </c>
      <c r="D245" t="s">
        <v>292</v>
      </c>
      <c r="E245">
        <v>0</v>
      </c>
      <c r="F245">
        <v>55</v>
      </c>
      <c r="G245">
        <v>14476</v>
      </c>
      <c r="H245">
        <v>0</v>
      </c>
      <c r="I245">
        <v>0</v>
      </c>
      <c r="J245">
        <v>0</v>
      </c>
      <c r="K245">
        <v>0</v>
      </c>
      <c r="L245">
        <v>0</v>
      </c>
      <c r="M245">
        <v>0</v>
      </c>
      <c r="N245">
        <v>0</v>
      </c>
      <c r="O245">
        <v>23</v>
      </c>
      <c r="P245">
        <v>-281</v>
      </c>
      <c r="Q245">
        <v>0</v>
      </c>
      <c r="R245">
        <v>0</v>
      </c>
      <c r="S245">
        <v>54</v>
      </c>
      <c r="T245">
        <v>0</v>
      </c>
      <c r="U245">
        <v>0</v>
      </c>
      <c r="V245">
        <v>0</v>
      </c>
      <c r="W245">
        <v>0</v>
      </c>
      <c r="X245">
        <v>0</v>
      </c>
      <c r="Y245">
        <v>115</v>
      </c>
      <c r="Z245">
        <v>-539</v>
      </c>
      <c r="AA245">
        <v>0</v>
      </c>
    </row>
    <row r="246" spans="1:27" x14ac:dyDescent="0.2">
      <c r="A246" t="s">
        <v>88</v>
      </c>
      <c r="B246" t="s">
        <v>299</v>
      </c>
      <c r="D246" t="s">
        <v>292</v>
      </c>
      <c r="E246">
        <v>0</v>
      </c>
      <c r="F246">
        <v>0</v>
      </c>
      <c r="G246">
        <v>305</v>
      </c>
      <c r="H246">
        <v>0</v>
      </c>
      <c r="I246">
        <v>0</v>
      </c>
      <c r="J246">
        <v>0</v>
      </c>
      <c r="K246">
        <v>0</v>
      </c>
      <c r="L246">
        <v>0</v>
      </c>
      <c r="M246">
        <v>0</v>
      </c>
      <c r="N246">
        <v>0</v>
      </c>
      <c r="O246">
        <v>0</v>
      </c>
      <c r="P246">
        <v>0</v>
      </c>
      <c r="Q246">
        <v>0</v>
      </c>
      <c r="R246">
        <v>0</v>
      </c>
      <c r="S246">
        <v>0</v>
      </c>
      <c r="T246">
        <v>0</v>
      </c>
      <c r="U246">
        <v>0</v>
      </c>
      <c r="V246">
        <v>0</v>
      </c>
      <c r="W246">
        <v>0</v>
      </c>
      <c r="X246">
        <v>0</v>
      </c>
      <c r="Y246">
        <v>7</v>
      </c>
      <c r="Z246">
        <v>0</v>
      </c>
      <c r="AA246">
        <v>0</v>
      </c>
    </row>
    <row r="247" spans="1:27" x14ac:dyDescent="0.2">
      <c r="A247" t="s">
        <v>88</v>
      </c>
      <c r="B247" t="s">
        <v>297</v>
      </c>
      <c r="D247" t="s">
        <v>293</v>
      </c>
      <c r="E247">
        <v>-125</v>
      </c>
      <c r="F247">
        <v>-64</v>
      </c>
      <c r="G247">
        <v>7356</v>
      </c>
      <c r="H247">
        <v>0</v>
      </c>
      <c r="I247">
        <v>0</v>
      </c>
      <c r="J247">
        <v>0</v>
      </c>
      <c r="K247">
        <v>0</v>
      </c>
      <c r="L247">
        <v>0</v>
      </c>
      <c r="M247">
        <v>0</v>
      </c>
      <c r="N247">
        <v>0</v>
      </c>
      <c r="O247">
        <v>-21</v>
      </c>
      <c r="P247">
        <v>-343</v>
      </c>
      <c r="Q247">
        <v>28</v>
      </c>
      <c r="R247">
        <v>0</v>
      </c>
      <c r="S247">
        <v>-334</v>
      </c>
      <c r="T247">
        <v>0</v>
      </c>
      <c r="U247">
        <v>0</v>
      </c>
      <c r="V247">
        <v>0</v>
      </c>
      <c r="W247">
        <v>0</v>
      </c>
      <c r="X247">
        <v>0</v>
      </c>
      <c r="Y247">
        <v>0</v>
      </c>
      <c r="Z247">
        <v>-184</v>
      </c>
      <c r="AA247">
        <v>0</v>
      </c>
    </row>
    <row r="248" spans="1:27" x14ac:dyDescent="0.2">
      <c r="A248" t="s">
        <v>88</v>
      </c>
      <c r="B248" t="s">
        <v>299</v>
      </c>
      <c r="D248" t="s">
        <v>293</v>
      </c>
      <c r="E248">
        <v>0</v>
      </c>
      <c r="F248">
        <v>0</v>
      </c>
      <c r="G248">
        <v>129</v>
      </c>
      <c r="H248">
        <v>0</v>
      </c>
      <c r="I248">
        <v>0</v>
      </c>
      <c r="J248">
        <v>0</v>
      </c>
      <c r="K248">
        <v>0</v>
      </c>
      <c r="L248">
        <v>0</v>
      </c>
      <c r="M248">
        <v>0</v>
      </c>
      <c r="N248">
        <v>0</v>
      </c>
      <c r="O248">
        <v>0</v>
      </c>
      <c r="P248">
        <v>0</v>
      </c>
      <c r="Q248">
        <v>2</v>
      </c>
      <c r="R248">
        <v>0</v>
      </c>
      <c r="S248">
        <v>0</v>
      </c>
      <c r="T248">
        <v>0</v>
      </c>
      <c r="U248">
        <v>0</v>
      </c>
      <c r="V248">
        <v>0</v>
      </c>
      <c r="W248">
        <v>0</v>
      </c>
      <c r="X248">
        <v>0</v>
      </c>
      <c r="Y248">
        <v>0</v>
      </c>
      <c r="Z248">
        <v>0</v>
      </c>
      <c r="AA248">
        <v>0</v>
      </c>
    </row>
    <row r="249" spans="1:27" x14ac:dyDescent="0.2">
      <c r="A249" t="s">
        <v>88</v>
      </c>
      <c r="B249" t="s">
        <v>297</v>
      </c>
      <c r="D249" t="s">
        <v>294</v>
      </c>
      <c r="E249">
        <v>125</v>
      </c>
      <c r="F249">
        <v>119</v>
      </c>
      <c r="G249">
        <v>7120</v>
      </c>
      <c r="H249">
        <v>0</v>
      </c>
      <c r="I249">
        <v>0</v>
      </c>
      <c r="J249">
        <v>0</v>
      </c>
      <c r="K249">
        <v>0</v>
      </c>
      <c r="L249">
        <v>0</v>
      </c>
      <c r="M249">
        <v>0</v>
      </c>
      <c r="N249">
        <v>0</v>
      </c>
      <c r="O249">
        <v>44</v>
      </c>
      <c r="P249">
        <v>62</v>
      </c>
      <c r="Q249">
        <v>-28</v>
      </c>
      <c r="R249">
        <v>0</v>
      </c>
      <c r="S249">
        <v>388</v>
      </c>
      <c r="T249">
        <v>0</v>
      </c>
      <c r="U249">
        <v>0</v>
      </c>
      <c r="V249">
        <v>0</v>
      </c>
      <c r="W249">
        <v>0</v>
      </c>
      <c r="X249">
        <v>0</v>
      </c>
      <c r="Y249">
        <v>115</v>
      </c>
      <c r="Z249">
        <v>-355</v>
      </c>
      <c r="AA249">
        <v>0</v>
      </c>
    </row>
    <row r="250" spans="1:27" x14ac:dyDescent="0.2">
      <c r="A250" t="s">
        <v>88</v>
      </c>
      <c r="B250" t="s">
        <v>299</v>
      </c>
      <c r="D250" t="s">
        <v>294</v>
      </c>
      <c r="E250">
        <v>0</v>
      </c>
      <c r="F250">
        <v>0</v>
      </c>
      <c r="G250">
        <v>176</v>
      </c>
      <c r="H250">
        <v>0</v>
      </c>
      <c r="I250">
        <v>0</v>
      </c>
      <c r="J250">
        <v>0</v>
      </c>
      <c r="K250">
        <v>0</v>
      </c>
      <c r="L250">
        <v>0</v>
      </c>
      <c r="M250">
        <v>0</v>
      </c>
      <c r="N250">
        <v>0</v>
      </c>
      <c r="O250">
        <v>0</v>
      </c>
      <c r="P250">
        <v>0</v>
      </c>
      <c r="Q250">
        <v>-2</v>
      </c>
      <c r="R250">
        <v>0</v>
      </c>
      <c r="S250">
        <v>0</v>
      </c>
      <c r="T250">
        <v>0</v>
      </c>
      <c r="U250">
        <v>0</v>
      </c>
      <c r="V250">
        <v>0</v>
      </c>
      <c r="W250">
        <v>0</v>
      </c>
      <c r="X250">
        <v>0</v>
      </c>
      <c r="Y250">
        <v>7</v>
      </c>
      <c r="Z250">
        <v>0</v>
      </c>
      <c r="AA250">
        <v>0</v>
      </c>
    </row>
    <row r="251" spans="1:27" x14ac:dyDescent="0.2">
      <c r="A251" t="s">
        <v>88</v>
      </c>
      <c r="B251" t="s">
        <v>302</v>
      </c>
      <c r="C251" t="s">
        <v>301</v>
      </c>
      <c r="D251" t="s">
        <v>292</v>
      </c>
      <c r="E251">
        <v>0</v>
      </c>
      <c r="F251">
        <v>259</v>
      </c>
      <c r="G251">
        <v>20</v>
      </c>
      <c r="H251">
        <v>0</v>
      </c>
      <c r="I251">
        <v>0</v>
      </c>
      <c r="J251">
        <v>6</v>
      </c>
      <c r="K251">
        <v>0</v>
      </c>
      <c r="L251">
        <v>0</v>
      </c>
      <c r="M251">
        <v>0</v>
      </c>
      <c r="N251">
        <v>0</v>
      </c>
      <c r="O251">
        <v>0</v>
      </c>
      <c r="P251">
        <v>10</v>
      </c>
      <c r="Q251">
        <v>0</v>
      </c>
      <c r="R251">
        <v>0</v>
      </c>
      <c r="S251">
        <v>0</v>
      </c>
      <c r="T251">
        <v>0</v>
      </c>
      <c r="U251">
        <v>0</v>
      </c>
      <c r="V251">
        <v>0</v>
      </c>
      <c r="W251">
        <v>0</v>
      </c>
      <c r="X251">
        <v>0</v>
      </c>
      <c r="Y251">
        <v>0</v>
      </c>
      <c r="Z251">
        <v>0</v>
      </c>
      <c r="AA251">
        <v>0</v>
      </c>
    </row>
    <row r="252" spans="1:27" x14ac:dyDescent="0.2">
      <c r="A252" t="s">
        <v>88</v>
      </c>
      <c r="B252" t="s">
        <v>298</v>
      </c>
      <c r="C252" t="s">
        <v>301</v>
      </c>
      <c r="D252" t="s">
        <v>292</v>
      </c>
      <c r="E252">
        <v>0</v>
      </c>
      <c r="F252">
        <v>0</v>
      </c>
      <c r="G252">
        <v>615</v>
      </c>
      <c r="H252">
        <v>0</v>
      </c>
      <c r="I252">
        <v>0</v>
      </c>
      <c r="J252">
        <v>1</v>
      </c>
      <c r="K252">
        <v>0</v>
      </c>
      <c r="L252">
        <v>0</v>
      </c>
      <c r="M252">
        <v>0</v>
      </c>
      <c r="N252">
        <v>0</v>
      </c>
      <c r="O252">
        <v>0</v>
      </c>
      <c r="P252">
        <v>0</v>
      </c>
      <c r="Q252">
        <v>0</v>
      </c>
      <c r="R252">
        <v>0</v>
      </c>
      <c r="S252">
        <v>0</v>
      </c>
      <c r="T252">
        <v>0</v>
      </c>
      <c r="U252">
        <v>0</v>
      </c>
      <c r="V252">
        <v>0</v>
      </c>
      <c r="W252">
        <v>0</v>
      </c>
      <c r="X252">
        <v>0</v>
      </c>
      <c r="Y252">
        <v>0</v>
      </c>
      <c r="Z252">
        <v>0</v>
      </c>
      <c r="AA252">
        <v>0</v>
      </c>
    </row>
    <row r="253" spans="1:27" x14ac:dyDescent="0.2">
      <c r="A253" t="s">
        <v>88</v>
      </c>
      <c r="B253" t="s">
        <v>302</v>
      </c>
      <c r="C253" t="s">
        <v>301</v>
      </c>
      <c r="D253" t="s">
        <v>293</v>
      </c>
      <c r="E253">
        <v>0</v>
      </c>
      <c r="F253">
        <v>55</v>
      </c>
      <c r="G253">
        <v>7</v>
      </c>
      <c r="H253">
        <v>0</v>
      </c>
      <c r="I253">
        <v>0</v>
      </c>
      <c r="J253">
        <v>0</v>
      </c>
      <c r="K253">
        <v>0</v>
      </c>
      <c r="L253">
        <v>0</v>
      </c>
      <c r="M253">
        <v>0</v>
      </c>
      <c r="N253">
        <v>0</v>
      </c>
      <c r="O253">
        <v>0</v>
      </c>
      <c r="P253">
        <v>10</v>
      </c>
      <c r="Q253">
        <v>0</v>
      </c>
      <c r="R253">
        <v>0</v>
      </c>
      <c r="S253">
        <v>0</v>
      </c>
      <c r="T253">
        <v>0</v>
      </c>
      <c r="U253">
        <v>0</v>
      </c>
      <c r="V253">
        <v>0</v>
      </c>
      <c r="W253">
        <v>0</v>
      </c>
      <c r="X253">
        <v>0</v>
      </c>
      <c r="Y253">
        <v>0</v>
      </c>
      <c r="Z253">
        <v>0</v>
      </c>
      <c r="AA253">
        <v>0</v>
      </c>
    </row>
    <row r="254" spans="1:27" x14ac:dyDescent="0.2">
      <c r="A254" t="s">
        <v>88</v>
      </c>
      <c r="B254" t="s">
        <v>298</v>
      </c>
      <c r="C254" t="s">
        <v>301</v>
      </c>
      <c r="D254" t="s">
        <v>293</v>
      </c>
      <c r="E254">
        <v>0</v>
      </c>
      <c r="F254">
        <v>0</v>
      </c>
      <c r="G254">
        <v>229</v>
      </c>
      <c r="H254">
        <v>0</v>
      </c>
      <c r="I254">
        <v>0</v>
      </c>
      <c r="J254">
        <v>0</v>
      </c>
      <c r="K254">
        <v>0</v>
      </c>
      <c r="L254">
        <v>0</v>
      </c>
      <c r="M254">
        <v>0</v>
      </c>
      <c r="N254">
        <v>0</v>
      </c>
      <c r="O254">
        <v>0</v>
      </c>
      <c r="P254">
        <v>0</v>
      </c>
      <c r="Q254">
        <v>0</v>
      </c>
      <c r="R254">
        <v>0</v>
      </c>
      <c r="S254">
        <v>0</v>
      </c>
      <c r="T254">
        <v>0</v>
      </c>
      <c r="U254">
        <v>0</v>
      </c>
      <c r="V254">
        <v>0</v>
      </c>
      <c r="W254">
        <v>0</v>
      </c>
      <c r="X254">
        <v>0</v>
      </c>
      <c r="Y254">
        <v>0</v>
      </c>
      <c r="Z254">
        <v>0</v>
      </c>
      <c r="AA254">
        <v>0</v>
      </c>
    </row>
    <row r="255" spans="1:27" x14ac:dyDescent="0.2">
      <c r="A255" t="s">
        <v>88</v>
      </c>
      <c r="B255" t="s">
        <v>302</v>
      </c>
      <c r="C255" t="s">
        <v>301</v>
      </c>
      <c r="D255" t="s">
        <v>294</v>
      </c>
      <c r="E255">
        <v>0</v>
      </c>
      <c r="F255">
        <v>204</v>
      </c>
      <c r="G255">
        <v>13</v>
      </c>
      <c r="H255">
        <v>0</v>
      </c>
      <c r="I255">
        <v>0</v>
      </c>
      <c r="J255">
        <v>6</v>
      </c>
      <c r="K255">
        <v>0</v>
      </c>
      <c r="L255">
        <v>0</v>
      </c>
      <c r="M255">
        <v>0</v>
      </c>
      <c r="N255">
        <v>0</v>
      </c>
      <c r="O255">
        <v>0</v>
      </c>
      <c r="P255">
        <v>0</v>
      </c>
      <c r="Q255">
        <v>0</v>
      </c>
      <c r="R255">
        <v>0</v>
      </c>
      <c r="S255">
        <v>0</v>
      </c>
      <c r="T255">
        <v>0</v>
      </c>
      <c r="U255">
        <v>0</v>
      </c>
      <c r="V255">
        <v>0</v>
      </c>
      <c r="W255">
        <v>0</v>
      </c>
      <c r="X255">
        <v>0</v>
      </c>
      <c r="Y255">
        <v>0</v>
      </c>
      <c r="Z255">
        <v>0</v>
      </c>
      <c r="AA255">
        <v>0</v>
      </c>
    </row>
    <row r="256" spans="1:27" x14ac:dyDescent="0.2">
      <c r="A256" t="s">
        <v>88</v>
      </c>
      <c r="B256" t="s">
        <v>298</v>
      </c>
      <c r="C256" t="s">
        <v>301</v>
      </c>
      <c r="D256" t="s">
        <v>294</v>
      </c>
      <c r="E256">
        <v>0</v>
      </c>
      <c r="F256">
        <v>0</v>
      </c>
      <c r="G256">
        <v>386</v>
      </c>
      <c r="H256">
        <v>0</v>
      </c>
      <c r="I256">
        <v>0</v>
      </c>
      <c r="J256">
        <v>1</v>
      </c>
      <c r="K256">
        <v>0</v>
      </c>
      <c r="L256">
        <v>0</v>
      </c>
      <c r="M256">
        <v>0</v>
      </c>
      <c r="N256">
        <v>0</v>
      </c>
      <c r="O256">
        <v>0</v>
      </c>
      <c r="P256">
        <v>0</v>
      </c>
      <c r="Q256">
        <v>0</v>
      </c>
      <c r="R256">
        <v>0</v>
      </c>
      <c r="S256">
        <v>0</v>
      </c>
      <c r="T256">
        <v>0</v>
      </c>
      <c r="U256">
        <v>0</v>
      </c>
      <c r="V256">
        <v>0</v>
      </c>
      <c r="W256">
        <v>0</v>
      </c>
      <c r="X256">
        <v>0</v>
      </c>
      <c r="Y256">
        <v>0</v>
      </c>
      <c r="Z256">
        <v>0</v>
      </c>
      <c r="AA256">
        <v>0</v>
      </c>
    </row>
    <row r="257" spans="1:27" x14ac:dyDescent="0.2">
      <c r="A257" t="s">
        <v>90</v>
      </c>
      <c r="B257" t="s">
        <v>302</v>
      </c>
      <c r="C257" t="s">
        <v>301</v>
      </c>
      <c r="D257" t="s">
        <v>292</v>
      </c>
      <c r="E257">
        <v>0</v>
      </c>
      <c r="F257">
        <v>10479</v>
      </c>
      <c r="G257">
        <v>-267</v>
      </c>
      <c r="H257">
        <v>0</v>
      </c>
      <c r="I257">
        <v>0</v>
      </c>
      <c r="J257">
        <v>2222</v>
      </c>
      <c r="K257">
        <v>0</v>
      </c>
      <c r="L257">
        <v>0</v>
      </c>
      <c r="M257">
        <v>0</v>
      </c>
      <c r="N257">
        <v>0</v>
      </c>
      <c r="O257">
        <v>-30</v>
      </c>
      <c r="P257">
        <v>36</v>
      </c>
      <c r="Q257">
        <v>0</v>
      </c>
      <c r="R257">
        <v>0</v>
      </c>
      <c r="S257">
        <v>0</v>
      </c>
      <c r="T257">
        <v>0</v>
      </c>
      <c r="U257">
        <v>0</v>
      </c>
      <c r="V257">
        <v>0</v>
      </c>
      <c r="W257">
        <v>0</v>
      </c>
      <c r="X257">
        <v>0</v>
      </c>
      <c r="Y257">
        <v>0</v>
      </c>
      <c r="Z257">
        <v>0</v>
      </c>
      <c r="AA257">
        <v>0</v>
      </c>
    </row>
    <row r="258" spans="1:27" x14ac:dyDescent="0.2">
      <c r="A258" t="s">
        <v>90</v>
      </c>
      <c r="B258" t="s">
        <v>298</v>
      </c>
      <c r="C258" t="s">
        <v>301</v>
      </c>
      <c r="D258" t="s">
        <v>292</v>
      </c>
      <c r="E258">
        <v>0</v>
      </c>
      <c r="F258">
        <v>84</v>
      </c>
      <c r="G258">
        <v>9711</v>
      </c>
      <c r="H258">
        <v>0</v>
      </c>
      <c r="I258">
        <v>0</v>
      </c>
      <c r="J258">
        <v>1953</v>
      </c>
      <c r="K258">
        <v>0</v>
      </c>
      <c r="L258">
        <v>0</v>
      </c>
      <c r="M258">
        <v>0</v>
      </c>
      <c r="N258">
        <v>0</v>
      </c>
      <c r="O258">
        <v>0</v>
      </c>
      <c r="P258">
        <v>-3558</v>
      </c>
      <c r="Q258">
        <v>20</v>
      </c>
      <c r="R258">
        <v>0</v>
      </c>
      <c r="S258">
        <v>-184</v>
      </c>
      <c r="T258">
        <v>0</v>
      </c>
      <c r="U258">
        <v>0</v>
      </c>
      <c r="V258">
        <v>0</v>
      </c>
      <c r="W258">
        <v>0</v>
      </c>
      <c r="X258">
        <v>0</v>
      </c>
      <c r="Y258">
        <v>0</v>
      </c>
      <c r="Z258">
        <v>0</v>
      </c>
      <c r="AA258">
        <v>0</v>
      </c>
    </row>
    <row r="259" spans="1:27" x14ac:dyDescent="0.2">
      <c r="A259" t="s">
        <v>90</v>
      </c>
      <c r="B259" t="s">
        <v>311</v>
      </c>
      <c r="C259" t="s">
        <v>301</v>
      </c>
      <c r="D259" t="s">
        <v>292</v>
      </c>
      <c r="E259">
        <v>0</v>
      </c>
      <c r="F259">
        <v>0</v>
      </c>
      <c r="G259">
        <v>217</v>
      </c>
      <c r="H259">
        <v>0</v>
      </c>
      <c r="I259">
        <v>0</v>
      </c>
      <c r="J259">
        <v>15</v>
      </c>
      <c r="K259">
        <v>0</v>
      </c>
      <c r="L259">
        <v>0</v>
      </c>
      <c r="M259">
        <v>0</v>
      </c>
      <c r="N259">
        <v>45</v>
      </c>
      <c r="O259">
        <v>319</v>
      </c>
      <c r="P259">
        <v>0</v>
      </c>
      <c r="Q259">
        <v>22</v>
      </c>
      <c r="R259">
        <v>0</v>
      </c>
      <c r="S259">
        <v>0</v>
      </c>
      <c r="T259">
        <v>0</v>
      </c>
      <c r="U259">
        <v>0</v>
      </c>
      <c r="V259">
        <v>0</v>
      </c>
      <c r="W259">
        <v>0</v>
      </c>
      <c r="X259">
        <v>0</v>
      </c>
      <c r="Y259">
        <v>0</v>
      </c>
      <c r="Z259">
        <v>0</v>
      </c>
      <c r="AA259">
        <v>1</v>
      </c>
    </row>
    <row r="260" spans="1:27" x14ac:dyDescent="0.2">
      <c r="A260" t="s">
        <v>90</v>
      </c>
      <c r="B260" t="s">
        <v>312</v>
      </c>
      <c r="C260" t="s">
        <v>301</v>
      </c>
      <c r="D260" t="s">
        <v>292</v>
      </c>
      <c r="E260">
        <v>0</v>
      </c>
      <c r="F260">
        <v>0</v>
      </c>
      <c r="G260">
        <v>0</v>
      </c>
      <c r="H260">
        <v>0</v>
      </c>
      <c r="I260">
        <v>0</v>
      </c>
      <c r="J260">
        <v>22</v>
      </c>
      <c r="K260">
        <v>0</v>
      </c>
      <c r="L260">
        <v>0</v>
      </c>
      <c r="M260">
        <v>0</v>
      </c>
      <c r="N260">
        <v>0</v>
      </c>
      <c r="O260">
        <v>785</v>
      </c>
      <c r="P260">
        <v>-25</v>
      </c>
      <c r="Q260">
        <v>0</v>
      </c>
      <c r="R260">
        <v>0</v>
      </c>
      <c r="S260">
        <v>0</v>
      </c>
      <c r="T260">
        <v>0</v>
      </c>
      <c r="U260">
        <v>0</v>
      </c>
      <c r="V260">
        <v>0</v>
      </c>
      <c r="W260">
        <v>0</v>
      </c>
      <c r="X260">
        <v>0</v>
      </c>
      <c r="Y260">
        <v>0</v>
      </c>
      <c r="Z260">
        <v>0</v>
      </c>
      <c r="AA260">
        <v>0</v>
      </c>
    </row>
    <row r="261" spans="1:27" x14ac:dyDescent="0.2">
      <c r="A261" t="s">
        <v>90</v>
      </c>
      <c r="B261" t="s">
        <v>300</v>
      </c>
      <c r="C261" t="s">
        <v>301</v>
      </c>
      <c r="D261" t="s">
        <v>292</v>
      </c>
      <c r="E261">
        <v>0</v>
      </c>
      <c r="F261">
        <v>0</v>
      </c>
      <c r="G261">
        <v>0</v>
      </c>
      <c r="H261">
        <v>0</v>
      </c>
      <c r="I261">
        <v>0</v>
      </c>
      <c r="J261">
        <v>14</v>
      </c>
      <c r="K261">
        <v>0</v>
      </c>
      <c r="L261">
        <v>0</v>
      </c>
      <c r="M261">
        <v>0</v>
      </c>
      <c r="N261">
        <v>0</v>
      </c>
      <c r="O261">
        <v>130</v>
      </c>
      <c r="P261">
        <v>0</v>
      </c>
      <c r="Q261">
        <v>0</v>
      </c>
      <c r="R261">
        <v>0</v>
      </c>
      <c r="S261">
        <v>0</v>
      </c>
      <c r="T261">
        <v>0</v>
      </c>
      <c r="U261">
        <v>0</v>
      </c>
      <c r="V261">
        <v>0</v>
      </c>
      <c r="W261">
        <v>0</v>
      </c>
      <c r="X261">
        <v>0</v>
      </c>
      <c r="Y261">
        <v>0</v>
      </c>
      <c r="Z261">
        <v>0</v>
      </c>
      <c r="AA261">
        <v>0</v>
      </c>
    </row>
    <row r="262" spans="1:27" x14ac:dyDescent="0.2">
      <c r="A262" t="s">
        <v>90</v>
      </c>
      <c r="B262" t="s">
        <v>302</v>
      </c>
      <c r="C262" t="s">
        <v>301</v>
      </c>
      <c r="D262" t="s">
        <v>293</v>
      </c>
      <c r="E262">
        <v>0</v>
      </c>
      <c r="F262">
        <v>6059</v>
      </c>
      <c r="G262">
        <v>-354</v>
      </c>
      <c r="H262">
        <v>0</v>
      </c>
      <c r="I262">
        <v>0</v>
      </c>
      <c r="J262">
        <v>0</v>
      </c>
      <c r="K262">
        <v>0</v>
      </c>
      <c r="L262">
        <v>0</v>
      </c>
      <c r="M262">
        <v>0</v>
      </c>
      <c r="N262">
        <v>0</v>
      </c>
      <c r="O262">
        <v>-30</v>
      </c>
      <c r="P262">
        <v>-25</v>
      </c>
      <c r="Q262">
        <v>0</v>
      </c>
      <c r="R262">
        <v>0</v>
      </c>
      <c r="S262">
        <v>0</v>
      </c>
      <c r="T262">
        <v>0</v>
      </c>
      <c r="U262">
        <v>0</v>
      </c>
      <c r="V262">
        <v>0</v>
      </c>
      <c r="W262">
        <v>0</v>
      </c>
      <c r="X262">
        <v>0</v>
      </c>
      <c r="Y262">
        <v>0</v>
      </c>
      <c r="Z262">
        <v>0</v>
      </c>
      <c r="AA262">
        <v>0</v>
      </c>
    </row>
    <row r="263" spans="1:27" x14ac:dyDescent="0.2">
      <c r="A263" t="s">
        <v>90</v>
      </c>
      <c r="B263" t="s">
        <v>298</v>
      </c>
      <c r="C263" t="s">
        <v>301</v>
      </c>
      <c r="D263" t="s">
        <v>293</v>
      </c>
      <c r="E263">
        <v>0</v>
      </c>
      <c r="F263">
        <v>25</v>
      </c>
      <c r="G263">
        <v>6370</v>
      </c>
      <c r="H263">
        <v>0</v>
      </c>
      <c r="I263">
        <v>0</v>
      </c>
      <c r="J263">
        <v>0</v>
      </c>
      <c r="K263">
        <v>0</v>
      </c>
      <c r="L263">
        <v>0</v>
      </c>
      <c r="M263">
        <v>0</v>
      </c>
      <c r="N263">
        <v>0</v>
      </c>
      <c r="O263">
        <v>0</v>
      </c>
      <c r="P263">
        <v>-2426</v>
      </c>
      <c r="Q263">
        <v>20</v>
      </c>
      <c r="R263">
        <v>0</v>
      </c>
      <c r="S263">
        <v>-134</v>
      </c>
      <c r="T263">
        <v>0</v>
      </c>
      <c r="U263">
        <v>0</v>
      </c>
      <c r="V263">
        <v>0</v>
      </c>
      <c r="W263">
        <v>0</v>
      </c>
      <c r="X263">
        <v>0</v>
      </c>
      <c r="Y263">
        <v>0</v>
      </c>
      <c r="Z263">
        <v>0</v>
      </c>
      <c r="AA263">
        <v>0</v>
      </c>
    </row>
    <row r="264" spans="1:27" x14ac:dyDescent="0.2">
      <c r="A264" t="s">
        <v>90</v>
      </c>
      <c r="B264" t="s">
        <v>311</v>
      </c>
      <c r="C264" t="s">
        <v>301</v>
      </c>
      <c r="D264" t="s">
        <v>293</v>
      </c>
      <c r="E264">
        <v>0</v>
      </c>
      <c r="F264">
        <v>0</v>
      </c>
      <c r="G264">
        <v>0</v>
      </c>
      <c r="H264">
        <v>0</v>
      </c>
      <c r="I264">
        <v>0</v>
      </c>
      <c r="J264">
        <v>0</v>
      </c>
      <c r="K264">
        <v>0</v>
      </c>
      <c r="L264">
        <v>0</v>
      </c>
      <c r="M264">
        <v>0</v>
      </c>
      <c r="N264">
        <v>0</v>
      </c>
      <c r="O264">
        <v>319</v>
      </c>
      <c r="P264">
        <v>0</v>
      </c>
      <c r="Q264">
        <v>22</v>
      </c>
      <c r="R264">
        <v>0</v>
      </c>
      <c r="S264">
        <v>0</v>
      </c>
      <c r="T264">
        <v>0</v>
      </c>
      <c r="U264">
        <v>0</v>
      </c>
      <c r="V264">
        <v>0</v>
      </c>
      <c r="W264">
        <v>0</v>
      </c>
      <c r="X264">
        <v>0</v>
      </c>
      <c r="Y264">
        <v>0</v>
      </c>
      <c r="Z264">
        <v>0</v>
      </c>
      <c r="AA264">
        <v>0</v>
      </c>
    </row>
    <row r="265" spans="1:27" x14ac:dyDescent="0.2">
      <c r="A265" t="s">
        <v>90</v>
      </c>
      <c r="B265" t="s">
        <v>312</v>
      </c>
      <c r="C265" t="s">
        <v>301</v>
      </c>
      <c r="D265" t="s">
        <v>293</v>
      </c>
      <c r="E265">
        <v>0</v>
      </c>
      <c r="F265">
        <v>-1</v>
      </c>
      <c r="G265">
        <v>0</v>
      </c>
      <c r="H265">
        <v>0</v>
      </c>
      <c r="I265">
        <v>0</v>
      </c>
      <c r="J265">
        <v>0</v>
      </c>
      <c r="K265">
        <v>0</v>
      </c>
      <c r="L265">
        <v>0</v>
      </c>
      <c r="M265">
        <v>0</v>
      </c>
      <c r="N265">
        <v>0</v>
      </c>
      <c r="O265">
        <v>319</v>
      </c>
      <c r="P265">
        <v>-25</v>
      </c>
      <c r="Q265">
        <v>0</v>
      </c>
      <c r="R265">
        <v>0</v>
      </c>
      <c r="S265">
        <v>0</v>
      </c>
      <c r="T265">
        <v>0</v>
      </c>
      <c r="U265">
        <v>0</v>
      </c>
      <c r="V265">
        <v>0</v>
      </c>
      <c r="W265">
        <v>0</v>
      </c>
      <c r="X265">
        <v>0</v>
      </c>
      <c r="Y265">
        <v>0</v>
      </c>
      <c r="Z265">
        <v>0</v>
      </c>
      <c r="AA265">
        <v>0</v>
      </c>
    </row>
    <row r="266" spans="1:27" x14ac:dyDescent="0.2">
      <c r="A266" t="s">
        <v>90</v>
      </c>
      <c r="B266" t="s">
        <v>300</v>
      </c>
      <c r="C266" t="s">
        <v>301</v>
      </c>
      <c r="D266" t="s">
        <v>293</v>
      </c>
      <c r="E266">
        <v>0</v>
      </c>
      <c r="F266">
        <v>0</v>
      </c>
      <c r="G266">
        <v>0</v>
      </c>
      <c r="H266">
        <v>0</v>
      </c>
      <c r="I266">
        <v>0</v>
      </c>
      <c r="J266">
        <v>0</v>
      </c>
      <c r="K266">
        <v>0</v>
      </c>
      <c r="L266">
        <v>0</v>
      </c>
      <c r="M266">
        <v>0</v>
      </c>
      <c r="N266">
        <v>0</v>
      </c>
      <c r="O266">
        <v>130</v>
      </c>
      <c r="P266">
        <v>0</v>
      </c>
      <c r="Q266">
        <v>0</v>
      </c>
      <c r="R266">
        <v>0</v>
      </c>
      <c r="S266">
        <v>0</v>
      </c>
      <c r="T266">
        <v>0</v>
      </c>
      <c r="U266">
        <v>0</v>
      </c>
      <c r="V266">
        <v>0</v>
      </c>
      <c r="W266">
        <v>0</v>
      </c>
      <c r="X266">
        <v>0</v>
      </c>
      <c r="Y266">
        <v>0</v>
      </c>
      <c r="Z266">
        <v>0</v>
      </c>
      <c r="AA266">
        <v>0</v>
      </c>
    </row>
    <row r="267" spans="1:27" x14ac:dyDescent="0.2">
      <c r="A267" t="s">
        <v>90</v>
      </c>
      <c r="B267" t="s">
        <v>302</v>
      </c>
      <c r="C267" t="s">
        <v>301</v>
      </c>
      <c r="D267" t="s">
        <v>294</v>
      </c>
      <c r="E267">
        <v>0</v>
      </c>
      <c r="F267">
        <v>4420</v>
      </c>
      <c r="G267">
        <v>87</v>
      </c>
      <c r="H267">
        <v>0</v>
      </c>
      <c r="I267">
        <v>0</v>
      </c>
      <c r="J267">
        <v>2222</v>
      </c>
      <c r="K267">
        <v>0</v>
      </c>
      <c r="L267">
        <v>0</v>
      </c>
      <c r="M267">
        <v>0</v>
      </c>
      <c r="N267">
        <v>0</v>
      </c>
      <c r="O267">
        <v>0</v>
      </c>
      <c r="P267">
        <v>61</v>
      </c>
      <c r="Q267">
        <v>0</v>
      </c>
      <c r="R267">
        <v>0</v>
      </c>
      <c r="S267">
        <v>0</v>
      </c>
      <c r="T267">
        <v>0</v>
      </c>
      <c r="U267">
        <v>0</v>
      </c>
      <c r="V267">
        <v>0</v>
      </c>
      <c r="W267">
        <v>0</v>
      </c>
      <c r="X267">
        <v>0</v>
      </c>
      <c r="Y267">
        <v>0</v>
      </c>
      <c r="Z267">
        <v>0</v>
      </c>
      <c r="AA267">
        <v>0</v>
      </c>
    </row>
    <row r="268" spans="1:27" x14ac:dyDescent="0.2">
      <c r="A268" t="s">
        <v>90</v>
      </c>
      <c r="B268" t="s">
        <v>298</v>
      </c>
      <c r="C268" t="s">
        <v>301</v>
      </c>
      <c r="D268" t="s">
        <v>294</v>
      </c>
      <c r="E268">
        <v>0</v>
      </c>
      <c r="F268">
        <v>59</v>
      </c>
      <c r="G268">
        <v>3341</v>
      </c>
      <c r="H268">
        <v>0</v>
      </c>
      <c r="I268">
        <v>0</v>
      </c>
      <c r="J268">
        <v>1953</v>
      </c>
      <c r="K268">
        <v>0</v>
      </c>
      <c r="L268">
        <v>0</v>
      </c>
      <c r="M268">
        <v>0</v>
      </c>
      <c r="N268">
        <v>0</v>
      </c>
      <c r="O268">
        <v>0</v>
      </c>
      <c r="P268">
        <v>-1132</v>
      </c>
      <c r="Q268">
        <v>0</v>
      </c>
      <c r="R268">
        <v>0</v>
      </c>
      <c r="S268">
        <v>-50</v>
      </c>
      <c r="T268">
        <v>0</v>
      </c>
      <c r="U268">
        <v>0</v>
      </c>
      <c r="V268">
        <v>0</v>
      </c>
      <c r="W268">
        <v>0</v>
      </c>
      <c r="X268">
        <v>0</v>
      </c>
      <c r="Y268">
        <v>0</v>
      </c>
      <c r="Z268">
        <v>0</v>
      </c>
      <c r="AA268">
        <v>0</v>
      </c>
    </row>
    <row r="269" spans="1:27" x14ac:dyDescent="0.2">
      <c r="A269" t="s">
        <v>90</v>
      </c>
      <c r="B269" t="s">
        <v>311</v>
      </c>
      <c r="C269" t="s">
        <v>301</v>
      </c>
      <c r="D269" t="s">
        <v>294</v>
      </c>
      <c r="E269">
        <v>0</v>
      </c>
      <c r="F269">
        <v>0</v>
      </c>
      <c r="G269">
        <v>217</v>
      </c>
      <c r="H269">
        <v>0</v>
      </c>
      <c r="I269">
        <v>0</v>
      </c>
      <c r="J269">
        <v>15</v>
      </c>
      <c r="K269">
        <v>0</v>
      </c>
      <c r="L269">
        <v>0</v>
      </c>
      <c r="M269">
        <v>0</v>
      </c>
      <c r="N269">
        <v>45</v>
      </c>
      <c r="O269">
        <v>0</v>
      </c>
      <c r="P269">
        <v>0</v>
      </c>
      <c r="Q269">
        <v>0</v>
      </c>
      <c r="R269">
        <v>0</v>
      </c>
      <c r="S269">
        <v>0</v>
      </c>
      <c r="T269">
        <v>0</v>
      </c>
      <c r="U269">
        <v>0</v>
      </c>
      <c r="V269">
        <v>0</v>
      </c>
      <c r="W269">
        <v>0</v>
      </c>
      <c r="X269">
        <v>0</v>
      </c>
      <c r="Y269">
        <v>0</v>
      </c>
      <c r="Z269">
        <v>0</v>
      </c>
      <c r="AA269">
        <v>1</v>
      </c>
    </row>
    <row r="270" spans="1:27" x14ac:dyDescent="0.2">
      <c r="A270" t="s">
        <v>90</v>
      </c>
      <c r="B270" t="s">
        <v>312</v>
      </c>
      <c r="C270" t="s">
        <v>301</v>
      </c>
      <c r="D270" t="s">
        <v>294</v>
      </c>
      <c r="E270">
        <v>0</v>
      </c>
      <c r="F270">
        <v>1</v>
      </c>
      <c r="G270">
        <v>0</v>
      </c>
      <c r="H270">
        <v>0</v>
      </c>
      <c r="I270">
        <v>0</v>
      </c>
      <c r="J270">
        <v>22</v>
      </c>
      <c r="K270">
        <v>0</v>
      </c>
      <c r="L270">
        <v>0</v>
      </c>
      <c r="M270">
        <v>0</v>
      </c>
      <c r="N270">
        <v>0</v>
      </c>
      <c r="O270">
        <v>466</v>
      </c>
      <c r="P270">
        <v>0</v>
      </c>
      <c r="Q270">
        <v>0</v>
      </c>
      <c r="R270">
        <v>0</v>
      </c>
      <c r="S270">
        <v>0</v>
      </c>
      <c r="T270">
        <v>0</v>
      </c>
      <c r="U270">
        <v>0</v>
      </c>
      <c r="V270">
        <v>0</v>
      </c>
      <c r="W270">
        <v>0</v>
      </c>
      <c r="X270">
        <v>0</v>
      </c>
      <c r="Y270">
        <v>0</v>
      </c>
      <c r="Z270">
        <v>0</v>
      </c>
      <c r="AA270">
        <v>0</v>
      </c>
    </row>
    <row r="271" spans="1:27" x14ac:dyDescent="0.2">
      <c r="A271" t="s">
        <v>90</v>
      </c>
      <c r="B271" t="s">
        <v>300</v>
      </c>
      <c r="C271" t="s">
        <v>301</v>
      </c>
      <c r="D271" t="s">
        <v>294</v>
      </c>
      <c r="E271">
        <v>0</v>
      </c>
      <c r="F271">
        <v>0</v>
      </c>
      <c r="G271">
        <v>0</v>
      </c>
      <c r="H271">
        <v>0</v>
      </c>
      <c r="I271">
        <v>0</v>
      </c>
      <c r="J271">
        <v>14</v>
      </c>
      <c r="K271">
        <v>0</v>
      </c>
      <c r="L271">
        <v>0</v>
      </c>
      <c r="M271">
        <v>0</v>
      </c>
      <c r="N271">
        <v>0</v>
      </c>
      <c r="O271">
        <v>0</v>
      </c>
      <c r="P271">
        <v>0</v>
      </c>
      <c r="Q271">
        <v>0</v>
      </c>
      <c r="R271">
        <v>0</v>
      </c>
      <c r="S271">
        <v>0</v>
      </c>
      <c r="T271">
        <v>0</v>
      </c>
      <c r="U271">
        <v>0</v>
      </c>
      <c r="V271">
        <v>0</v>
      </c>
      <c r="W271">
        <v>0</v>
      </c>
      <c r="X271">
        <v>0</v>
      </c>
      <c r="Y271">
        <v>0</v>
      </c>
      <c r="Z271">
        <v>0</v>
      </c>
      <c r="AA271">
        <v>0</v>
      </c>
    </row>
    <row r="272" spans="1:27" x14ac:dyDescent="0.2">
      <c r="A272" t="s">
        <v>92</v>
      </c>
      <c r="B272" t="s">
        <v>297</v>
      </c>
      <c r="D272" t="s">
        <v>292</v>
      </c>
      <c r="E272">
        <v>0</v>
      </c>
      <c r="F272">
        <v>1</v>
      </c>
      <c r="G272">
        <v>770</v>
      </c>
      <c r="H272">
        <v>0</v>
      </c>
      <c r="I272">
        <v>0</v>
      </c>
      <c r="J272">
        <v>0</v>
      </c>
      <c r="K272">
        <v>0</v>
      </c>
      <c r="L272">
        <v>0</v>
      </c>
      <c r="M272">
        <v>0</v>
      </c>
      <c r="N272">
        <v>0</v>
      </c>
      <c r="O272">
        <v>3</v>
      </c>
      <c r="P272">
        <v>0</v>
      </c>
      <c r="Q272">
        <v>0</v>
      </c>
      <c r="R272">
        <v>0</v>
      </c>
      <c r="S272">
        <v>40</v>
      </c>
      <c r="T272">
        <v>0</v>
      </c>
      <c r="U272">
        <v>0</v>
      </c>
      <c r="V272">
        <v>0</v>
      </c>
      <c r="W272">
        <v>0</v>
      </c>
      <c r="X272">
        <v>0</v>
      </c>
      <c r="Y272">
        <v>19</v>
      </c>
      <c r="Z272">
        <v>-30</v>
      </c>
      <c r="AA272">
        <v>0</v>
      </c>
    </row>
    <row r="273" spans="1:27" x14ac:dyDescent="0.2">
      <c r="A273" t="s">
        <v>92</v>
      </c>
      <c r="B273" t="s">
        <v>299</v>
      </c>
      <c r="D273" t="s">
        <v>292</v>
      </c>
      <c r="E273">
        <v>0</v>
      </c>
      <c r="F273">
        <v>0</v>
      </c>
      <c r="G273">
        <v>93</v>
      </c>
      <c r="H273">
        <v>0</v>
      </c>
      <c r="I273">
        <v>0</v>
      </c>
      <c r="J273">
        <v>0</v>
      </c>
      <c r="K273">
        <v>0</v>
      </c>
      <c r="L273">
        <v>0</v>
      </c>
      <c r="M273">
        <v>0</v>
      </c>
      <c r="N273">
        <v>0</v>
      </c>
      <c r="O273">
        <v>0</v>
      </c>
      <c r="P273">
        <v>0</v>
      </c>
      <c r="Q273">
        <v>0</v>
      </c>
      <c r="R273">
        <v>0</v>
      </c>
      <c r="S273">
        <v>0</v>
      </c>
      <c r="T273">
        <v>0</v>
      </c>
      <c r="U273">
        <v>0</v>
      </c>
      <c r="V273">
        <v>0</v>
      </c>
      <c r="W273">
        <v>0</v>
      </c>
      <c r="X273">
        <v>0</v>
      </c>
      <c r="Y273">
        <v>1</v>
      </c>
      <c r="Z273">
        <v>0</v>
      </c>
      <c r="AA273">
        <v>0</v>
      </c>
    </row>
    <row r="274" spans="1:27" x14ac:dyDescent="0.2">
      <c r="A274" t="s">
        <v>92</v>
      </c>
      <c r="B274" t="s">
        <v>297</v>
      </c>
      <c r="D274" t="s">
        <v>293</v>
      </c>
      <c r="E274">
        <v>-2</v>
      </c>
      <c r="F274">
        <v>-5</v>
      </c>
      <c r="G274">
        <v>418</v>
      </c>
      <c r="H274">
        <v>0</v>
      </c>
      <c r="I274">
        <v>0</v>
      </c>
      <c r="J274">
        <v>0</v>
      </c>
      <c r="K274">
        <v>0</v>
      </c>
      <c r="L274">
        <v>0</v>
      </c>
      <c r="M274">
        <v>0</v>
      </c>
      <c r="N274">
        <v>0</v>
      </c>
      <c r="O274">
        <v>-1</v>
      </c>
      <c r="P274">
        <v>-1</v>
      </c>
      <c r="Q274">
        <v>2</v>
      </c>
      <c r="R274">
        <v>0</v>
      </c>
      <c r="S274">
        <v>-4</v>
      </c>
      <c r="T274">
        <v>0</v>
      </c>
      <c r="U274">
        <v>0</v>
      </c>
      <c r="V274">
        <v>0</v>
      </c>
      <c r="W274">
        <v>0</v>
      </c>
      <c r="X274">
        <v>0</v>
      </c>
      <c r="Y274">
        <v>0</v>
      </c>
      <c r="Z274">
        <v>-12</v>
      </c>
      <c r="AA274">
        <v>0</v>
      </c>
    </row>
    <row r="275" spans="1:27" x14ac:dyDescent="0.2">
      <c r="A275" t="s">
        <v>92</v>
      </c>
      <c r="B275" t="s">
        <v>299</v>
      </c>
      <c r="D275" t="s">
        <v>293</v>
      </c>
      <c r="E275">
        <v>0</v>
      </c>
      <c r="F275">
        <v>0</v>
      </c>
      <c r="G275">
        <v>44</v>
      </c>
      <c r="H275">
        <v>0</v>
      </c>
      <c r="I275">
        <v>0</v>
      </c>
      <c r="J275">
        <v>0</v>
      </c>
      <c r="K275">
        <v>0</v>
      </c>
      <c r="L275">
        <v>0</v>
      </c>
      <c r="M275">
        <v>0</v>
      </c>
      <c r="N275">
        <v>0</v>
      </c>
      <c r="O275">
        <v>0</v>
      </c>
      <c r="P275">
        <v>0</v>
      </c>
      <c r="Q275">
        <v>0</v>
      </c>
      <c r="R275">
        <v>0</v>
      </c>
      <c r="S275">
        <v>0</v>
      </c>
      <c r="T275">
        <v>0</v>
      </c>
      <c r="U275">
        <v>0</v>
      </c>
      <c r="V275">
        <v>0</v>
      </c>
      <c r="W275">
        <v>0</v>
      </c>
      <c r="X275">
        <v>0</v>
      </c>
      <c r="Y275">
        <v>0</v>
      </c>
      <c r="Z275">
        <v>0</v>
      </c>
      <c r="AA275">
        <v>0</v>
      </c>
    </row>
    <row r="276" spans="1:27" x14ac:dyDescent="0.2">
      <c r="A276" t="s">
        <v>92</v>
      </c>
      <c r="B276" t="s">
        <v>297</v>
      </c>
      <c r="D276" t="s">
        <v>294</v>
      </c>
      <c r="E276">
        <v>2</v>
      </c>
      <c r="F276">
        <v>6</v>
      </c>
      <c r="G276">
        <v>352</v>
      </c>
      <c r="H276">
        <v>0</v>
      </c>
      <c r="I276">
        <v>0</v>
      </c>
      <c r="J276">
        <v>0</v>
      </c>
      <c r="K276">
        <v>0</v>
      </c>
      <c r="L276">
        <v>0</v>
      </c>
      <c r="M276">
        <v>0</v>
      </c>
      <c r="N276">
        <v>0</v>
      </c>
      <c r="O276">
        <v>4</v>
      </c>
      <c r="P276">
        <v>1</v>
      </c>
      <c r="Q276">
        <v>-2</v>
      </c>
      <c r="R276">
        <v>0</v>
      </c>
      <c r="S276">
        <v>44</v>
      </c>
      <c r="T276">
        <v>0</v>
      </c>
      <c r="U276">
        <v>0</v>
      </c>
      <c r="V276">
        <v>0</v>
      </c>
      <c r="W276">
        <v>0</v>
      </c>
      <c r="X276">
        <v>0</v>
      </c>
      <c r="Y276">
        <v>19</v>
      </c>
      <c r="Z276">
        <v>-18</v>
      </c>
      <c r="AA276">
        <v>0</v>
      </c>
    </row>
    <row r="277" spans="1:27" x14ac:dyDescent="0.2">
      <c r="A277" t="s">
        <v>92</v>
      </c>
      <c r="B277" t="s">
        <v>299</v>
      </c>
      <c r="D277" t="s">
        <v>294</v>
      </c>
      <c r="E277">
        <v>0</v>
      </c>
      <c r="F277">
        <v>0</v>
      </c>
      <c r="G277">
        <v>49</v>
      </c>
      <c r="H277">
        <v>0</v>
      </c>
      <c r="I277">
        <v>0</v>
      </c>
      <c r="J277">
        <v>0</v>
      </c>
      <c r="K277">
        <v>0</v>
      </c>
      <c r="L277">
        <v>0</v>
      </c>
      <c r="M277">
        <v>0</v>
      </c>
      <c r="N277">
        <v>0</v>
      </c>
      <c r="O277">
        <v>0</v>
      </c>
      <c r="P277">
        <v>0</v>
      </c>
      <c r="Q277">
        <v>0</v>
      </c>
      <c r="R277">
        <v>0</v>
      </c>
      <c r="S277">
        <v>0</v>
      </c>
      <c r="T277">
        <v>0</v>
      </c>
      <c r="U277">
        <v>0</v>
      </c>
      <c r="V277">
        <v>0</v>
      </c>
      <c r="W277">
        <v>0</v>
      </c>
      <c r="X277">
        <v>0</v>
      </c>
      <c r="Y277">
        <v>1</v>
      </c>
      <c r="Z277">
        <v>0</v>
      </c>
      <c r="AA277">
        <v>0</v>
      </c>
    </row>
    <row r="278" spans="1:27" x14ac:dyDescent="0.2">
      <c r="A278" t="s">
        <v>92</v>
      </c>
      <c r="B278" t="s">
        <v>302</v>
      </c>
      <c r="C278" t="s">
        <v>301</v>
      </c>
      <c r="D278" t="s">
        <v>292</v>
      </c>
      <c r="E278">
        <v>3196</v>
      </c>
      <c r="F278">
        <v>115</v>
      </c>
      <c r="G278">
        <v>-184</v>
      </c>
      <c r="H278">
        <v>0</v>
      </c>
      <c r="I278">
        <v>0</v>
      </c>
      <c r="J278">
        <v>1423</v>
      </c>
      <c r="K278">
        <v>0</v>
      </c>
      <c r="L278">
        <v>0</v>
      </c>
      <c r="M278">
        <v>0</v>
      </c>
      <c r="N278">
        <v>0</v>
      </c>
      <c r="O278">
        <v>0</v>
      </c>
      <c r="P278">
        <v>-9</v>
      </c>
      <c r="Q278">
        <v>0</v>
      </c>
      <c r="R278">
        <v>0</v>
      </c>
      <c r="S278">
        <v>0</v>
      </c>
      <c r="T278">
        <v>0</v>
      </c>
      <c r="U278">
        <v>0</v>
      </c>
      <c r="V278">
        <v>0</v>
      </c>
      <c r="W278">
        <v>0</v>
      </c>
      <c r="X278">
        <v>0</v>
      </c>
      <c r="Y278">
        <v>0</v>
      </c>
      <c r="Z278">
        <v>0</v>
      </c>
      <c r="AA278">
        <v>0</v>
      </c>
    </row>
    <row r="279" spans="1:27" x14ac:dyDescent="0.2">
      <c r="A279" t="s">
        <v>92</v>
      </c>
      <c r="B279" t="s">
        <v>298</v>
      </c>
      <c r="C279" t="s">
        <v>301</v>
      </c>
      <c r="D279" t="s">
        <v>292</v>
      </c>
      <c r="E279">
        <v>674</v>
      </c>
      <c r="F279">
        <v>36</v>
      </c>
      <c r="G279">
        <v>7365</v>
      </c>
      <c r="H279">
        <v>0</v>
      </c>
      <c r="I279">
        <v>0</v>
      </c>
      <c r="J279">
        <v>1161</v>
      </c>
      <c r="K279">
        <v>0</v>
      </c>
      <c r="L279">
        <v>0</v>
      </c>
      <c r="M279">
        <v>0</v>
      </c>
      <c r="N279">
        <v>0</v>
      </c>
      <c r="O279">
        <v>0</v>
      </c>
      <c r="P279">
        <v>492</v>
      </c>
      <c r="Q279">
        <v>16</v>
      </c>
      <c r="R279">
        <v>0</v>
      </c>
      <c r="S279">
        <v>-50</v>
      </c>
      <c r="T279">
        <v>0</v>
      </c>
      <c r="U279">
        <v>0</v>
      </c>
      <c r="V279">
        <v>0</v>
      </c>
      <c r="W279">
        <v>0</v>
      </c>
      <c r="X279">
        <v>0</v>
      </c>
      <c r="Y279">
        <v>0</v>
      </c>
      <c r="Z279">
        <v>0</v>
      </c>
      <c r="AA279">
        <v>0</v>
      </c>
    </row>
    <row r="280" spans="1:27" x14ac:dyDescent="0.2">
      <c r="A280" t="s">
        <v>92</v>
      </c>
      <c r="B280" t="s">
        <v>300</v>
      </c>
      <c r="C280" t="s">
        <v>301</v>
      </c>
      <c r="D280" t="s">
        <v>292</v>
      </c>
      <c r="E280">
        <v>0</v>
      </c>
      <c r="F280">
        <v>451</v>
      </c>
      <c r="G280">
        <v>755</v>
      </c>
      <c r="H280">
        <v>0</v>
      </c>
      <c r="I280">
        <v>0</v>
      </c>
      <c r="J280">
        <v>48</v>
      </c>
      <c r="K280">
        <v>0</v>
      </c>
      <c r="L280">
        <v>0</v>
      </c>
      <c r="M280">
        <v>0</v>
      </c>
      <c r="N280">
        <v>156</v>
      </c>
      <c r="O280">
        <v>0</v>
      </c>
      <c r="P280">
        <v>29</v>
      </c>
      <c r="Q280">
        <v>5</v>
      </c>
      <c r="R280">
        <v>0</v>
      </c>
      <c r="S280">
        <v>0</v>
      </c>
      <c r="T280">
        <v>0</v>
      </c>
      <c r="U280">
        <v>0</v>
      </c>
      <c r="V280">
        <v>0</v>
      </c>
      <c r="W280">
        <v>0</v>
      </c>
      <c r="X280">
        <v>0</v>
      </c>
      <c r="Y280">
        <v>0</v>
      </c>
      <c r="Z280">
        <v>27</v>
      </c>
      <c r="AA280">
        <v>3</v>
      </c>
    </row>
    <row r="281" spans="1:27" x14ac:dyDescent="0.2">
      <c r="A281" t="s">
        <v>92</v>
      </c>
      <c r="B281" t="s">
        <v>302</v>
      </c>
      <c r="C281" t="s">
        <v>301</v>
      </c>
      <c r="D281" t="s">
        <v>293</v>
      </c>
      <c r="E281">
        <v>1260</v>
      </c>
      <c r="F281">
        <v>54</v>
      </c>
      <c r="G281">
        <v>-186</v>
      </c>
      <c r="H281">
        <v>0</v>
      </c>
      <c r="I281">
        <v>0</v>
      </c>
      <c r="J281">
        <v>0</v>
      </c>
      <c r="K281">
        <v>0</v>
      </c>
      <c r="L281">
        <v>0</v>
      </c>
      <c r="M281">
        <v>0</v>
      </c>
      <c r="N281">
        <v>0</v>
      </c>
      <c r="O281">
        <v>0</v>
      </c>
      <c r="P281">
        <v>-10</v>
      </c>
      <c r="Q281">
        <v>0</v>
      </c>
      <c r="R281">
        <v>0</v>
      </c>
      <c r="S281">
        <v>0</v>
      </c>
      <c r="T281">
        <v>0</v>
      </c>
      <c r="U281">
        <v>0</v>
      </c>
      <c r="V281">
        <v>0</v>
      </c>
      <c r="W281">
        <v>0</v>
      </c>
      <c r="X281">
        <v>0</v>
      </c>
      <c r="Y281">
        <v>0</v>
      </c>
      <c r="Z281">
        <v>0</v>
      </c>
      <c r="AA281">
        <v>0</v>
      </c>
    </row>
    <row r="282" spans="1:27" x14ac:dyDescent="0.2">
      <c r="A282" t="s">
        <v>92</v>
      </c>
      <c r="B282" t="s">
        <v>298</v>
      </c>
      <c r="C282" t="s">
        <v>301</v>
      </c>
      <c r="D282" t="s">
        <v>293</v>
      </c>
      <c r="E282">
        <v>198</v>
      </c>
      <c r="F282">
        <v>12</v>
      </c>
      <c r="G282">
        <v>2075</v>
      </c>
      <c r="H282">
        <v>0</v>
      </c>
      <c r="I282">
        <v>0</v>
      </c>
      <c r="J282">
        <v>0</v>
      </c>
      <c r="K282">
        <v>0</v>
      </c>
      <c r="L282">
        <v>0</v>
      </c>
      <c r="M282">
        <v>0</v>
      </c>
      <c r="N282">
        <v>0</v>
      </c>
      <c r="O282">
        <v>0</v>
      </c>
      <c r="P282">
        <v>204</v>
      </c>
      <c r="Q282">
        <v>16</v>
      </c>
      <c r="R282">
        <v>0</v>
      </c>
      <c r="S282">
        <v>0</v>
      </c>
      <c r="T282">
        <v>0</v>
      </c>
      <c r="U282">
        <v>0</v>
      </c>
      <c r="V282">
        <v>0</v>
      </c>
      <c r="W282">
        <v>0</v>
      </c>
      <c r="X282">
        <v>0</v>
      </c>
      <c r="Y282">
        <v>0</v>
      </c>
      <c r="Z282">
        <v>0</v>
      </c>
      <c r="AA282">
        <v>0</v>
      </c>
    </row>
    <row r="283" spans="1:27" x14ac:dyDescent="0.2">
      <c r="A283" t="s">
        <v>92</v>
      </c>
      <c r="B283" t="s">
        <v>300</v>
      </c>
      <c r="C283" t="s">
        <v>301</v>
      </c>
      <c r="D283" t="s">
        <v>293</v>
      </c>
      <c r="E283">
        <v>0</v>
      </c>
      <c r="F283">
        <v>449</v>
      </c>
      <c r="G283">
        <v>0</v>
      </c>
      <c r="H283">
        <v>0</v>
      </c>
      <c r="I283">
        <v>0</v>
      </c>
      <c r="J283">
        <v>0</v>
      </c>
      <c r="K283">
        <v>0</v>
      </c>
      <c r="L283">
        <v>0</v>
      </c>
      <c r="M283">
        <v>0</v>
      </c>
      <c r="N283">
        <v>0</v>
      </c>
      <c r="O283">
        <v>0</v>
      </c>
      <c r="P283">
        <v>26</v>
      </c>
      <c r="Q283">
        <v>5</v>
      </c>
      <c r="R283">
        <v>0</v>
      </c>
      <c r="S283">
        <v>0</v>
      </c>
      <c r="T283">
        <v>0</v>
      </c>
      <c r="U283">
        <v>0</v>
      </c>
      <c r="V283">
        <v>0</v>
      </c>
      <c r="W283">
        <v>0</v>
      </c>
      <c r="X283">
        <v>0</v>
      </c>
      <c r="Y283">
        <v>0</v>
      </c>
      <c r="Z283">
        <v>12</v>
      </c>
      <c r="AA283">
        <v>0</v>
      </c>
    </row>
    <row r="284" spans="1:27" x14ac:dyDescent="0.2">
      <c r="A284" t="s">
        <v>92</v>
      </c>
      <c r="B284" t="s">
        <v>302</v>
      </c>
      <c r="C284" t="s">
        <v>301</v>
      </c>
      <c r="D284" t="s">
        <v>294</v>
      </c>
      <c r="E284">
        <v>1936</v>
      </c>
      <c r="F284">
        <v>61</v>
      </c>
      <c r="G284">
        <v>2</v>
      </c>
      <c r="H284">
        <v>0</v>
      </c>
      <c r="I284">
        <v>0</v>
      </c>
      <c r="J284">
        <v>1423</v>
      </c>
      <c r="K284">
        <v>0</v>
      </c>
      <c r="L284">
        <v>0</v>
      </c>
      <c r="M284">
        <v>0</v>
      </c>
      <c r="N284">
        <v>0</v>
      </c>
      <c r="O284">
        <v>0</v>
      </c>
      <c r="P284">
        <v>1</v>
      </c>
      <c r="Q284">
        <v>0</v>
      </c>
      <c r="R284">
        <v>0</v>
      </c>
      <c r="S284">
        <v>0</v>
      </c>
      <c r="T284">
        <v>0</v>
      </c>
      <c r="U284">
        <v>0</v>
      </c>
      <c r="V284">
        <v>0</v>
      </c>
      <c r="W284">
        <v>0</v>
      </c>
      <c r="X284">
        <v>0</v>
      </c>
      <c r="Y284">
        <v>0</v>
      </c>
      <c r="Z284">
        <v>0</v>
      </c>
      <c r="AA284">
        <v>0</v>
      </c>
    </row>
    <row r="285" spans="1:27" x14ac:dyDescent="0.2">
      <c r="A285" t="s">
        <v>92</v>
      </c>
      <c r="B285" t="s">
        <v>298</v>
      </c>
      <c r="C285" t="s">
        <v>301</v>
      </c>
      <c r="D285" t="s">
        <v>294</v>
      </c>
      <c r="E285">
        <v>476</v>
      </c>
      <c r="F285">
        <v>24</v>
      </c>
      <c r="G285">
        <v>5290</v>
      </c>
      <c r="H285">
        <v>0</v>
      </c>
      <c r="I285">
        <v>0</v>
      </c>
      <c r="J285">
        <v>1161</v>
      </c>
      <c r="K285">
        <v>0</v>
      </c>
      <c r="L285">
        <v>0</v>
      </c>
      <c r="M285">
        <v>0</v>
      </c>
      <c r="N285">
        <v>0</v>
      </c>
      <c r="O285">
        <v>0</v>
      </c>
      <c r="P285">
        <v>288</v>
      </c>
      <c r="Q285">
        <v>0</v>
      </c>
      <c r="R285">
        <v>0</v>
      </c>
      <c r="S285">
        <v>-50</v>
      </c>
      <c r="T285">
        <v>0</v>
      </c>
      <c r="U285">
        <v>0</v>
      </c>
      <c r="V285">
        <v>0</v>
      </c>
      <c r="W285">
        <v>0</v>
      </c>
      <c r="X285">
        <v>0</v>
      </c>
      <c r="Y285">
        <v>0</v>
      </c>
      <c r="Z285">
        <v>0</v>
      </c>
      <c r="AA285">
        <v>0</v>
      </c>
    </row>
    <row r="286" spans="1:27" x14ac:dyDescent="0.2">
      <c r="A286" t="s">
        <v>92</v>
      </c>
      <c r="B286" t="s">
        <v>300</v>
      </c>
      <c r="C286" t="s">
        <v>301</v>
      </c>
      <c r="D286" t="s">
        <v>294</v>
      </c>
      <c r="E286">
        <v>0</v>
      </c>
      <c r="F286">
        <v>2</v>
      </c>
      <c r="G286">
        <v>755</v>
      </c>
      <c r="H286">
        <v>0</v>
      </c>
      <c r="I286">
        <v>0</v>
      </c>
      <c r="J286">
        <v>48</v>
      </c>
      <c r="K286">
        <v>0</v>
      </c>
      <c r="L286">
        <v>0</v>
      </c>
      <c r="M286">
        <v>0</v>
      </c>
      <c r="N286">
        <v>156</v>
      </c>
      <c r="O286">
        <v>0</v>
      </c>
      <c r="P286">
        <v>3</v>
      </c>
      <c r="Q286">
        <v>0</v>
      </c>
      <c r="R286">
        <v>0</v>
      </c>
      <c r="S286">
        <v>0</v>
      </c>
      <c r="T286">
        <v>0</v>
      </c>
      <c r="U286">
        <v>0</v>
      </c>
      <c r="V286">
        <v>0</v>
      </c>
      <c r="W286">
        <v>0</v>
      </c>
      <c r="X286">
        <v>0</v>
      </c>
      <c r="Y286">
        <v>0</v>
      </c>
      <c r="Z286">
        <v>15</v>
      </c>
      <c r="AA286">
        <v>3</v>
      </c>
    </row>
    <row r="287" spans="1:27" x14ac:dyDescent="0.2">
      <c r="A287" t="s">
        <v>94</v>
      </c>
      <c r="B287" t="s">
        <v>297</v>
      </c>
      <c r="D287" t="s">
        <v>292</v>
      </c>
      <c r="E287">
        <v>0</v>
      </c>
      <c r="F287">
        <v>6</v>
      </c>
      <c r="G287">
        <v>9985</v>
      </c>
      <c r="H287">
        <v>0</v>
      </c>
      <c r="I287">
        <v>0</v>
      </c>
      <c r="J287">
        <v>0</v>
      </c>
      <c r="K287">
        <v>0</v>
      </c>
      <c r="L287">
        <v>0</v>
      </c>
      <c r="M287">
        <v>0</v>
      </c>
      <c r="N287">
        <v>0</v>
      </c>
      <c r="O287">
        <v>17</v>
      </c>
      <c r="P287">
        <v>1</v>
      </c>
      <c r="Q287">
        <v>0</v>
      </c>
      <c r="R287">
        <v>0</v>
      </c>
      <c r="S287">
        <v>9</v>
      </c>
      <c r="T287">
        <v>0</v>
      </c>
      <c r="U287">
        <v>0</v>
      </c>
      <c r="V287">
        <v>0</v>
      </c>
      <c r="W287">
        <v>0</v>
      </c>
      <c r="X287">
        <v>0</v>
      </c>
      <c r="Y287">
        <v>82</v>
      </c>
      <c r="Z287">
        <v>-20</v>
      </c>
      <c r="AA287">
        <v>0</v>
      </c>
    </row>
    <row r="288" spans="1:27" x14ac:dyDescent="0.2">
      <c r="A288" t="s">
        <v>94</v>
      </c>
      <c r="B288" t="s">
        <v>299</v>
      </c>
      <c r="D288" t="s">
        <v>292</v>
      </c>
      <c r="E288">
        <v>0</v>
      </c>
      <c r="F288">
        <v>0</v>
      </c>
      <c r="G288">
        <v>752</v>
      </c>
      <c r="H288">
        <v>0</v>
      </c>
      <c r="I288">
        <v>0</v>
      </c>
      <c r="J288">
        <v>0</v>
      </c>
      <c r="K288">
        <v>0</v>
      </c>
      <c r="L288">
        <v>0</v>
      </c>
      <c r="M288">
        <v>0</v>
      </c>
      <c r="N288">
        <v>0</v>
      </c>
      <c r="O288">
        <v>0</v>
      </c>
      <c r="P288">
        <v>0</v>
      </c>
      <c r="Q288">
        <v>0</v>
      </c>
      <c r="R288">
        <v>0</v>
      </c>
      <c r="S288">
        <v>0</v>
      </c>
      <c r="T288">
        <v>0</v>
      </c>
      <c r="U288">
        <v>0</v>
      </c>
      <c r="V288">
        <v>0</v>
      </c>
      <c r="W288">
        <v>0</v>
      </c>
      <c r="X288">
        <v>0</v>
      </c>
      <c r="Y288">
        <v>12</v>
      </c>
      <c r="Z288">
        <v>0</v>
      </c>
      <c r="AA288">
        <v>0</v>
      </c>
    </row>
    <row r="289" spans="1:27" x14ac:dyDescent="0.2">
      <c r="A289" t="s">
        <v>94</v>
      </c>
      <c r="B289" t="s">
        <v>297</v>
      </c>
      <c r="D289" t="s">
        <v>293</v>
      </c>
      <c r="E289">
        <v>-9</v>
      </c>
      <c r="F289">
        <v>-39</v>
      </c>
      <c r="G289">
        <v>4370</v>
      </c>
      <c r="H289">
        <v>0</v>
      </c>
      <c r="I289">
        <v>0</v>
      </c>
      <c r="J289">
        <v>0</v>
      </c>
      <c r="K289">
        <v>0</v>
      </c>
      <c r="L289">
        <v>0</v>
      </c>
      <c r="M289">
        <v>0</v>
      </c>
      <c r="N289">
        <v>0</v>
      </c>
      <c r="O289">
        <v>-16</v>
      </c>
      <c r="P289">
        <v>-3</v>
      </c>
      <c r="Q289">
        <v>25</v>
      </c>
      <c r="R289">
        <v>0</v>
      </c>
      <c r="S289">
        <v>-7</v>
      </c>
      <c r="T289">
        <v>0</v>
      </c>
      <c r="U289">
        <v>0</v>
      </c>
      <c r="V289">
        <v>0</v>
      </c>
      <c r="W289">
        <v>0</v>
      </c>
      <c r="X289">
        <v>0</v>
      </c>
      <c r="Y289">
        <v>0</v>
      </c>
      <c r="Z289">
        <v>14</v>
      </c>
      <c r="AA289">
        <v>0</v>
      </c>
    </row>
    <row r="290" spans="1:27" x14ac:dyDescent="0.2">
      <c r="A290" t="s">
        <v>94</v>
      </c>
      <c r="B290" t="s">
        <v>299</v>
      </c>
      <c r="D290" t="s">
        <v>293</v>
      </c>
      <c r="E290">
        <v>0</v>
      </c>
      <c r="F290">
        <v>0</v>
      </c>
      <c r="G290">
        <v>251</v>
      </c>
      <c r="H290">
        <v>0</v>
      </c>
      <c r="I290">
        <v>0</v>
      </c>
      <c r="J290">
        <v>0</v>
      </c>
      <c r="K290">
        <v>0</v>
      </c>
      <c r="L290">
        <v>0</v>
      </c>
      <c r="M290">
        <v>0</v>
      </c>
      <c r="N290">
        <v>0</v>
      </c>
      <c r="O290">
        <v>0</v>
      </c>
      <c r="P290">
        <v>0</v>
      </c>
      <c r="Q290">
        <v>4</v>
      </c>
      <c r="R290">
        <v>0</v>
      </c>
      <c r="S290">
        <v>0</v>
      </c>
      <c r="T290">
        <v>0</v>
      </c>
      <c r="U290">
        <v>0</v>
      </c>
      <c r="V290">
        <v>0</v>
      </c>
      <c r="W290">
        <v>0</v>
      </c>
      <c r="X290">
        <v>0</v>
      </c>
      <c r="Y290">
        <v>0</v>
      </c>
      <c r="Z290">
        <v>0</v>
      </c>
      <c r="AA290">
        <v>0</v>
      </c>
    </row>
    <row r="291" spans="1:27" x14ac:dyDescent="0.2">
      <c r="A291" t="s">
        <v>94</v>
      </c>
      <c r="B291" t="s">
        <v>297</v>
      </c>
      <c r="D291" t="s">
        <v>294</v>
      </c>
      <c r="E291">
        <v>9</v>
      </c>
      <c r="F291">
        <v>45</v>
      </c>
      <c r="G291">
        <v>5615</v>
      </c>
      <c r="H291">
        <v>0</v>
      </c>
      <c r="I291">
        <v>0</v>
      </c>
      <c r="J291">
        <v>0</v>
      </c>
      <c r="K291">
        <v>0</v>
      </c>
      <c r="L291">
        <v>0</v>
      </c>
      <c r="M291">
        <v>0</v>
      </c>
      <c r="N291">
        <v>0</v>
      </c>
      <c r="O291">
        <v>33</v>
      </c>
      <c r="P291">
        <v>4</v>
      </c>
      <c r="Q291">
        <v>-25</v>
      </c>
      <c r="R291">
        <v>0</v>
      </c>
      <c r="S291">
        <v>16</v>
      </c>
      <c r="T291">
        <v>0</v>
      </c>
      <c r="U291">
        <v>0</v>
      </c>
      <c r="V291">
        <v>0</v>
      </c>
      <c r="W291">
        <v>0</v>
      </c>
      <c r="X291">
        <v>0</v>
      </c>
      <c r="Y291">
        <v>82</v>
      </c>
      <c r="Z291">
        <v>-34</v>
      </c>
      <c r="AA291">
        <v>0</v>
      </c>
    </row>
    <row r="292" spans="1:27" x14ac:dyDescent="0.2">
      <c r="A292" t="s">
        <v>94</v>
      </c>
      <c r="B292" t="s">
        <v>299</v>
      </c>
      <c r="D292" t="s">
        <v>294</v>
      </c>
      <c r="E292">
        <v>0</v>
      </c>
      <c r="F292">
        <v>0</v>
      </c>
      <c r="G292">
        <v>501</v>
      </c>
      <c r="H292">
        <v>0</v>
      </c>
      <c r="I292">
        <v>0</v>
      </c>
      <c r="J292">
        <v>0</v>
      </c>
      <c r="K292">
        <v>0</v>
      </c>
      <c r="L292">
        <v>0</v>
      </c>
      <c r="M292">
        <v>0</v>
      </c>
      <c r="N292">
        <v>0</v>
      </c>
      <c r="O292">
        <v>0</v>
      </c>
      <c r="P292">
        <v>0</v>
      </c>
      <c r="Q292">
        <v>-4</v>
      </c>
      <c r="R292">
        <v>0</v>
      </c>
      <c r="S292">
        <v>0</v>
      </c>
      <c r="T292">
        <v>0</v>
      </c>
      <c r="U292">
        <v>0</v>
      </c>
      <c r="V292">
        <v>0</v>
      </c>
      <c r="W292">
        <v>0</v>
      </c>
      <c r="X292">
        <v>0</v>
      </c>
      <c r="Y292">
        <v>12</v>
      </c>
      <c r="Z292">
        <v>0</v>
      </c>
      <c r="AA292">
        <v>0</v>
      </c>
    </row>
    <row r="293" spans="1:27" x14ac:dyDescent="0.2">
      <c r="A293" t="s">
        <v>94</v>
      </c>
      <c r="B293" t="s">
        <v>302</v>
      </c>
      <c r="C293" t="s">
        <v>301</v>
      </c>
      <c r="D293" t="s">
        <v>292</v>
      </c>
      <c r="E293">
        <v>0</v>
      </c>
      <c r="F293">
        <v>115</v>
      </c>
      <c r="G293">
        <v>117</v>
      </c>
      <c r="H293">
        <v>0</v>
      </c>
      <c r="I293">
        <v>0</v>
      </c>
      <c r="J293">
        <v>1</v>
      </c>
      <c r="K293">
        <v>0</v>
      </c>
      <c r="L293">
        <v>0</v>
      </c>
      <c r="M293">
        <v>0</v>
      </c>
      <c r="N293">
        <v>0</v>
      </c>
      <c r="O293">
        <v>0</v>
      </c>
      <c r="P293">
        <v>6</v>
      </c>
      <c r="Q293">
        <v>0</v>
      </c>
      <c r="R293">
        <v>0</v>
      </c>
      <c r="S293">
        <v>0</v>
      </c>
      <c r="T293">
        <v>0</v>
      </c>
      <c r="U293">
        <v>0</v>
      </c>
      <c r="V293">
        <v>0</v>
      </c>
      <c r="W293">
        <v>0</v>
      </c>
      <c r="X293">
        <v>0</v>
      </c>
      <c r="Y293">
        <v>0</v>
      </c>
      <c r="Z293">
        <v>0</v>
      </c>
      <c r="AA293">
        <v>0</v>
      </c>
    </row>
    <row r="294" spans="1:27" x14ac:dyDescent="0.2">
      <c r="A294" t="s">
        <v>94</v>
      </c>
      <c r="B294" t="s">
        <v>298</v>
      </c>
      <c r="C294" t="s">
        <v>301</v>
      </c>
      <c r="D294" t="s">
        <v>292</v>
      </c>
      <c r="E294">
        <v>0</v>
      </c>
      <c r="F294">
        <v>101</v>
      </c>
      <c r="G294">
        <v>22658</v>
      </c>
      <c r="H294">
        <v>0</v>
      </c>
      <c r="I294">
        <v>0</v>
      </c>
      <c r="J294">
        <v>1090</v>
      </c>
      <c r="K294">
        <v>0</v>
      </c>
      <c r="L294">
        <v>0</v>
      </c>
      <c r="M294">
        <v>0</v>
      </c>
      <c r="N294">
        <v>0</v>
      </c>
      <c r="O294">
        <v>0</v>
      </c>
      <c r="P294">
        <v>276</v>
      </c>
      <c r="Q294">
        <v>41</v>
      </c>
      <c r="R294">
        <v>0</v>
      </c>
      <c r="S294">
        <v>100</v>
      </c>
      <c r="T294">
        <v>0</v>
      </c>
      <c r="U294">
        <v>0</v>
      </c>
      <c r="V294">
        <v>0</v>
      </c>
      <c r="W294">
        <v>0</v>
      </c>
      <c r="X294">
        <v>0</v>
      </c>
      <c r="Y294">
        <v>0</v>
      </c>
      <c r="Z294">
        <v>0</v>
      </c>
      <c r="AA294">
        <v>0</v>
      </c>
    </row>
    <row r="295" spans="1:27" x14ac:dyDescent="0.2">
      <c r="A295" t="s">
        <v>94</v>
      </c>
      <c r="B295" t="s">
        <v>300</v>
      </c>
      <c r="C295" t="s">
        <v>301</v>
      </c>
      <c r="D295" t="s">
        <v>292</v>
      </c>
      <c r="E295">
        <v>0</v>
      </c>
      <c r="F295">
        <v>790</v>
      </c>
      <c r="G295">
        <v>925</v>
      </c>
      <c r="H295">
        <v>0</v>
      </c>
      <c r="I295">
        <v>0</v>
      </c>
      <c r="J295">
        <v>120</v>
      </c>
      <c r="K295">
        <v>0</v>
      </c>
      <c r="L295">
        <v>0</v>
      </c>
      <c r="M295">
        <v>0</v>
      </c>
      <c r="N295">
        <v>192</v>
      </c>
      <c r="O295">
        <v>-3</v>
      </c>
      <c r="P295">
        <v>44</v>
      </c>
      <c r="Q295">
        <v>7</v>
      </c>
      <c r="R295">
        <v>0</v>
      </c>
      <c r="S295">
        <v>0</v>
      </c>
      <c r="T295">
        <v>0</v>
      </c>
      <c r="U295">
        <v>0</v>
      </c>
      <c r="V295">
        <v>0</v>
      </c>
      <c r="W295">
        <v>0</v>
      </c>
      <c r="X295">
        <v>0</v>
      </c>
      <c r="Y295">
        <v>0</v>
      </c>
      <c r="Z295">
        <v>0</v>
      </c>
      <c r="AA295">
        <v>4</v>
      </c>
    </row>
    <row r="296" spans="1:27" x14ac:dyDescent="0.2">
      <c r="A296" t="s">
        <v>94</v>
      </c>
      <c r="B296" t="s">
        <v>302</v>
      </c>
      <c r="C296" t="s">
        <v>301</v>
      </c>
      <c r="D296" t="s">
        <v>293</v>
      </c>
      <c r="E296">
        <v>0</v>
      </c>
      <c r="F296">
        <v>32</v>
      </c>
      <c r="G296">
        <v>58</v>
      </c>
      <c r="H296">
        <v>0</v>
      </c>
      <c r="I296">
        <v>0</v>
      </c>
      <c r="J296">
        <v>0</v>
      </c>
      <c r="K296">
        <v>0</v>
      </c>
      <c r="L296">
        <v>0</v>
      </c>
      <c r="M296">
        <v>0</v>
      </c>
      <c r="N296">
        <v>0</v>
      </c>
      <c r="O296">
        <v>0</v>
      </c>
      <c r="P296">
        <v>6</v>
      </c>
      <c r="Q296">
        <v>0</v>
      </c>
      <c r="R296">
        <v>0</v>
      </c>
      <c r="S296">
        <v>0</v>
      </c>
      <c r="T296">
        <v>0</v>
      </c>
      <c r="U296">
        <v>0</v>
      </c>
      <c r="V296">
        <v>0</v>
      </c>
      <c r="W296">
        <v>0</v>
      </c>
      <c r="X296">
        <v>0</v>
      </c>
      <c r="Y296">
        <v>0</v>
      </c>
      <c r="Z296">
        <v>0</v>
      </c>
      <c r="AA296">
        <v>0</v>
      </c>
    </row>
    <row r="297" spans="1:27" x14ac:dyDescent="0.2">
      <c r="A297" t="s">
        <v>94</v>
      </c>
      <c r="B297" t="s">
        <v>298</v>
      </c>
      <c r="C297" t="s">
        <v>301</v>
      </c>
      <c r="D297" t="s">
        <v>293</v>
      </c>
      <c r="E297">
        <v>0</v>
      </c>
      <c r="F297">
        <v>36</v>
      </c>
      <c r="G297">
        <v>9147</v>
      </c>
      <c r="H297">
        <v>0</v>
      </c>
      <c r="I297">
        <v>0</v>
      </c>
      <c r="J297">
        <v>0</v>
      </c>
      <c r="K297">
        <v>0</v>
      </c>
      <c r="L297">
        <v>0</v>
      </c>
      <c r="M297">
        <v>0</v>
      </c>
      <c r="N297">
        <v>0</v>
      </c>
      <c r="O297">
        <v>0</v>
      </c>
      <c r="P297">
        <v>-504</v>
      </c>
      <c r="Q297">
        <v>41</v>
      </c>
      <c r="R297">
        <v>0</v>
      </c>
      <c r="S297">
        <v>0</v>
      </c>
      <c r="T297">
        <v>0</v>
      </c>
      <c r="U297">
        <v>0</v>
      </c>
      <c r="V297">
        <v>0</v>
      </c>
      <c r="W297">
        <v>0</v>
      </c>
      <c r="X297">
        <v>0</v>
      </c>
      <c r="Y297">
        <v>0</v>
      </c>
      <c r="Z297">
        <v>0</v>
      </c>
      <c r="AA297">
        <v>0</v>
      </c>
    </row>
    <row r="298" spans="1:27" x14ac:dyDescent="0.2">
      <c r="A298" t="s">
        <v>94</v>
      </c>
      <c r="B298" t="s">
        <v>300</v>
      </c>
      <c r="C298" t="s">
        <v>301</v>
      </c>
      <c r="D298" t="s">
        <v>293</v>
      </c>
      <c r="E298">
        <v>0</v>
      </c>
      <c r="F298">
        <v>787</v>
      </c>
      <c r="G298">
        <v>0</v>
      </c>
      <c r="H298">
        <v>0</v>
      </c>
      <c r="I298">
        <v>0</v>
      </c>
      <c r="J298">
        <v>0</v>
      </c>
      <c r="K298">
        <v>0</v>
      </c>
      <c r="L298">
        <v>0</v>
      </c>
      <c r="M298">
        <v>0</v>
      </c>
      <c r="N298">
        <v>0</v>
      </c>
      <c r="O298">
        <v>0</v>
      </c>
      <c r="P298">
        <v>39</v>
      </c>
      <c r="Q298">
        <v>7</v>
      </c>
      <c r="R298">
        <v>0</v>
      </c>
      <c r="S298">
        <v>0</v>
      </c>
      <c r="T298">
        <v>0</v>
      </c>
      <c r="U298">
        <v>0</v>
      </c>
      <c r="V298">
        <v>0</v>
      </c>
      <c r="W298">
        <v>0</v>
      </c>
      <c r="X298">
        <v>0</v>
      </c>
      <c r="Y298">
        <v>0</v>
      </c>
      <c r="Z298">
        <v>0</v>
      </c>
      <c r="AA298">
        <v>0</v>
      </c>
    </row>
    <row r="299" spans="1:27" x14ac:dyDescent="0.2">
      <c r="A299" t="s">
        <v>94</v>
      </c>
      <c r="B299" t="s">
        <v>302</v>
      </c>
      <c r="C299" t="s">
        <v>301</v>
      </c>
      <c r="D299" t="s">
        <v>294</v>
      </c>
      <c r="E299">
        <v>0</v>
      </c>
      <c r="F299">
        <v>83</v>
      </c>
      <c r="G299">
        <v>59</v>
      </c>
      <c r="H299">
        <v>0</v>
      </c>
      <c r="I299">
        <v>0</v>
      </c>
      <c r="J299">
        <v>1</v>
      </c>
      <c r="K299">
        <v>0</v>
      </c>
      <c r="L299">
        <v>0</v>
      </c>
      <c r="M299">
        <v>0</v>
      </c>
      <c r="N299">
        <v>0</v>
      </c>
      <c r="O299">
        <v>0</v>
      </c>
      <c r="P299">
        <v>0</v>
      </c>
      <c r="Q299">
        <v>0</v>
      </c>
      <c r="R299">
        <v>0</v>
      </c>
      <c r="S299">
        <v>0</v>
      </c>
      <c r="T299">
        <v>0</v>
      </c>
      <c r="U299">
        <v>0</v>
      </c>
      <c r="V299">
        <v>0</v>
      </c>
      <c r="W299">
        <v>0</v>
      </c>
      <c r="X299">
        <v>0</v>
      </c>
      <c r="Y299">
        <v>0</v>
      </c>
      <c r="Z299">
        <v>0</v>
      </c>
      <c r="AA299">
        <v>0</v>
      </c>
    </row>
    <row r="300" spans="1:27" x14ac:dyDescent="0.2">
      <c r="A300" t="s">
        <v>94</v>
      </c>
      <c r="B300" t="s">
        <v>298</v>
      </c>
      <c r="C300" t="s">
        <v>301</v>
      </c>
      <c r="D300" t="s">
        <v>294</v>
      </c>
      <c r="E300">
        <v>0</v>
      </c>
      <c r="F300">
        <v>65</v>
      </c>
      <c r="G300">
        <v>13511</v>
      </c>
      <c r="H300">
        <v>0</v>
      </c>
      <c r="I300">
        <v>0</v>
      </c>
      <c r="J300">
        <v>1090</v>
      </c>
      <c r="K300">
        <v>0</v>
      </c>
      <c r="L300">
        <v>0</v>
      </c>
      <c r="M300">
        <v>0</v>
      </c>
      <c r="N300">
        <v>0</v>
      </c>
      <c r="O300">
        <v>0</v>
      </c>
      <c r="P300">
        <v>780</v>
      </c>
      <c r="Q300">
        <v>0</v>
      </c>
      <c r="R300">
        <v>0</v>
      </c>
      <c r="S300">
        <v>100</v>
      </c>
      <c r="T300">
        <v>0</v>
      </c>
      <c r="U300">
        <v>0</v>
      </c>
      <c r="V300">
        <v>0</v>
      </c>
      <c r="W300">
        <v>0</v>
      </c>
      <c r="X300">
        <v>0</v>
      </c>
      <c r="Y300">
        <v>0</v>
      </c>
      <c r="Z300">
        <v>0</v>
      </c>
      <c r="AA300">
        <v>0</v>
      </c>
    </row>
    <row r="301" spans="1:27" x14ac:dyDescent="0.2">
      <c r="A301" t="s">
        <v>94</v>
      </c>
      <c r="B301" t="s">
        <v>300</v>
      </c>
      <c r="C301" t="s">
        <v>301</v>
      </c>
      <c r="D301" t="s">
        <v>294</v>
      </c>
      <c r="E301">
        <v>0</v>
      </c>
      <c r="F301">
        <v>3</v>
      </c>
      <c r="G301">
        <v>925</v>
      </c>
      <c r="H301">
        <v>0</v>
      </c>
      <c r="I301">
        <v>0</v>
      </c>
      <c r="J301">
        <v>120</v>
      </c>
      <c r="K301">
        <v>0</v>
      </c>
      <c r="L301">
        <v>0</v>
      </c>
      <c r="M301">
        <v>0</v>
      </c>
      <c r="N301">
        <v>192</v>
      </c>
      <c r="O301">
        <v>-3</v>
      </c>
      <c r="P301">
        <v>5</v>
      </c>
      <c r="Q301">
        <v>0</v>
      </c>
      <c r="R301">
        <v>0</v>
      </c>
      <c r="S301">
        <v>0</v>
      </c>
      <c r="T301">
        <v>0</v>
      </c>
      <c r="U301">
        <v>0</v>
      </c>
      <c r="V301">
        <v>0</v>
      </c>
      <c r="W301">
        <v>0</v>
      </c>
      <c r="X301">
        <v>0</v>
      </c>
      <c r="Y301">
        <v>0</v>
      </c>
      <c r="Z301">
        <v>0</v>
      </c>
      <c r="AA301">
        <v>4</v>
      </c>
    </row>
    <row r="302" spans="1:27" x14ac:dyDescent="0.2">
      <c r="A302" t="s">
        <v>96</v>
      </c>
      <c r="B302" t="s">
        <v>297</v>
      </c>
      <c r="D302" t="s">
        <v>292</v>
      </c>
      <c r="E302">
        <v>0</v>
      </c>
      <c r="F302">
        <v>114</v>
      </c>
      <c r="G302">
        <v>2975</v>
      </c>
      <c r="H302">
        <v>0</v>
      </c>
      <c r="I302">
        <v>0</v>
      </c>
      <c r="J302">
        <v>0</v>
      </c>
      <c r="K302">
        <v>0</v>
      </c>
      <c r="L302">
        <v>0</v>
      </c>
      <c r="M302">
        <v>0</v>
      </c>
      <c r="N302">
        <v>0</v>
      </c>
      <c r="O302">
        <v>17</v>
      </c>
      <c r="P302">
        <v>252</v>
      </c>
      <c r="Q302">
        <v>0</v>
      </c>
      <c r="R302">
        <v>0</v>
      </c>
      <c r="S302">
        <v>0</v>
      </c>
      <c r="T302">
        <v>0</v>
      </c>
      <c r="U302">
        <v>0</v>
      </c>
      <c r="V302">
        <v>0</v>
      </c>
      <c r="W302">
        <v>0</v>
      </c>
      <c r="X302">
        <v>0</v>
      </c>
      <c r="Y302">
        <v>37</v>
      </c>
      <c r="Z302">
        <v>-599</v>
      </c>
      <c r="AA302">
        <v>0</v>
      </c>
    </row>
    <row r="303" spans="1:27" x14ac:dyDescent="0.2">
      <c r="A303" t="s">
        <v>96</v>
      </c>
      <c r="B303" t="s">
        <v>299</v>
      </c>
      <c r="D303" t="s">
        <v>292</v>
      </c>
      <c r="E303">
        <v>0</v>
      </c>
      <c r="F303">
        <v>0</v>
      </c>
      <c r="G303">
        <v>231</v>
      </c>
      <c r="H303">
        <v>0</v>
      </c>
      <c r="I303">
        <v>0</v>
      </c>
      <c r="J303">
        <v>0</v>
      </c>
      <c r="K303">
        <v>0</v>
      </c>
      <c r="L303">
        <v>0</v>
      </c>
      <c r="M303">
        <v>0</v>
      </c>
      <c r="N303">
        <v>0</v>
      </c>
      <c r="O303">
        <v>106</v>
      </c>
      <c r="P303">
        <v>5</v>
      </c>
      <c r="Q303">
        <v>0</v>
      </c>
      <c r="R303">
        <v>0</v>
      </c>
      <c r="S303">
        <v>0</v>
      </c>
      <c r="T303">
        <v>0</v>
      </c>
      <c r="U303">
        <v>0</v>
      </c>
      <c r="V303">
        <v>0</v>
      </c>
      <c r="W303">
        <v>0</v>
      </c>
      <c r="X303">
        <v>0</v>
      </c>
      <c r="Y303">
        <v>2</v>
      </c>
      <c r="Z303">
        <v>0</v>
      </c>
      <c r="AA303">
        <v>0</v>
      </c>
    </row>
    <row r="304" spans="1:27" x14ac:dyDescent="0.2">
      <c r="A304" t="s">
        <v>96</v>
      </c>
      <c r="B304" t="s">
        <v>300</v>
      </c>
      <c r="D304" t="s">
        <v>292</v>
      </c>
      <c r="E304">
        <v>0</v>
      </c>
      <c r="F304">
        <v>7</v>
      </c>
      <c r="G304">
        <v>0</v>
      </c>
      <c r="H304">
        <v>0</v>
      </c>
      <c r="I304">
        <v>0</v>
      </c>
      <c r="J304">
        <v>0</v>
      </c>
      <c r="K304">
        <v>0</v>
      </c>
      <c r="L304">
        <v>0</v>
      </c>
      <c r="M304">
        <v>0</v>
      </c>
      <c r="N304">
        <v>0</v>
      </c>
      <c r="O304">
        <v>0</v>
      </c>
      <c r="P304">
        <v>4</v>
      </c>
      <c r="Q304">
        <v>0</v>
      </c>
      <c r="R304">
        <v>0</v>
      </c>
      <c r="S304">
        <v>0</v>
      </c>
      <c r="T304">
        <v>0</v>
      </c>
      <c r="U304">
        <v>0</v>
      </c>
      <c r="V304">
        <v>0</v>
      </c>
      <c r="W304">
        <v>0</v>
      </c>
      <c r="X304">
        <v>0</v>
      </c>
      <c r="Y304">
        <v>0</v>
      </c>
      <c r="Z304">
        <v>0</v>
      </c>
      <c r="AA304">
        <v>0</v>
      </c>
    </row>
    <row r="305" spans="1:27" x14ac:dyDescent="0.2">
      <c r="A305" t="s">
        <v>96</v>
      </c>
      <c r="B305" t="s">
        <v>297</v>
      </c>
      <c r="D305" t="s">
        <v>293</v>
      </c>
      <c r="E305">
        <v>-1</v>
      </c>
      <c r="F305">
        <v>71</v>
      </c>
      <c r="G305">
        <v>1475</v>
      </c>
      <c r="H305">
        <v>0</v>
      </c>
      <c r="I305">
        <v>0</v>
      </c>
      <c r="J305">
        <v>0</v>
      </c>
      <c r="K305">
        <v>0</v>
      </c>
      <c r="L305">
        <v>0</v>
      </c>
      <c r="M305">
        <v>0</v>
      </c>
      <c r="N305">
        <v>0</v>
      </c>
      <c r="O305">
        <v>-17</v>
      </c>
      <c r="P305">
        <v>156</v>
      </c>
      <c r="Q305">
        <v>7</v>
      </c>
      <c r="R305">
        <v>0</v>
      </c>
      <c r="S305">
        <v>41</v>
      </c>
      <c r="T305">
        <v>0</v>
      </c>
      <c r="U305">
        <v>0</v>
      </c>
      <c r="V305">
        <v>0</v>
      </c>
      <c r="W305">
        <v>0</v>
      </c>
      <c r="X305">
        <v>0</v>
      </c>
      <c r="Y305">
        <v>0</v>
      </c>
      <c r="Z305">
        <v>30</v>
      </c>
      <c r="AA305">
        <v>0</v>
      </c>
    </row>
    <row r="306" spans="1:27" x14ac:dyDescent="0.2">
      <c r="A306" t="s">
        <v>96</v>
      </c>
      <c r="B306" t="s">
        <v>299</v>
      </c>
      <c r="D306" t="s">
        <v>293</v>
      </c>
      <c r="E306">
        <v>0</v>
      </c>
      <c r="F306">
        <v>0</v>
      </c>
      <c r="G306">
        <v>119</v>
      </c>
      <c r="H306">
        <v>0</v>
      </c>
      <c r="I306">
        <v>0</v>
      </c>
      <c r="J306">
        <v>0</v>
      </c>
      <c r="K306">
        <v>0</v>
      </c>
      <c r="L306">
        <v>0</v>
      </c>
      <c r="M306">
        <v>0</v>
      </c>
      <c r="N306">
        <v>0</v>
      </c>
      <c r="O306">
        <v>0</v>
      </c>
      <c r="P306">
        <v>5</v>
      </c>
      <c r="Q306">
        <v>0</v>
      </c>
      <c r="R306">
        <v>0</v>
      </c>
      <c r="S306">
        <v>0</v>
      </c>
      <c r="T306">
        <v>0</v>
      </c>
      <c r="U306">
        <v>0</v>
      </c>
      <c r="V306">
        <v>0</v>
      </c>
      <c r="W306">
        <v>0</v>
      </c>
      <c r="X306">
        <v>0</v>
      </c>
      <c r="Y306">
        <v>0</v>
      </c>
      <c r="Z306">
        <v>0</v>
      </c>
      <c r="AA306">
        <v>0</v>
      </c>
    </row>
    <row r="307" spans="1:27" x14ac:dyDescent="0.2">
      <c r="A307" t="s">
        <v>96</v>
      </c>
      <c r="B307" t="s">
        <v>300</v>
      </c>
      <c r="D307" t="s">
        <v>293</v>
      </c>
      <c r="E307">
        <v>0</v>
      </c>
      <c r="F307">
        <v>7</v>
      </c>
      <c r="G307">
        <v>0</v>
      </c>
      <c r="H307">
        <v>0</v>
      </c>
      <c r="I307">
        <v>0</v>
      </c>
      <c r="J307">
        <v>0</v>
      </c>
      <c r="K307">
        <v>0</v>
      </c>
      <c r="L307">
        <v>0</v>
      </c>
      <c r="M307">
        <v>0</v>
      </c>
      <c r="N307">
        <v>0</v>
      </c>
      <c r="O307">
        <v>0</v>
      </c>
      <c r="P307">
        <v>1</v>
      </c>
      <c r="Q307">
        <v>0</v>
      </c>
      <c r="R307">
        <v>0</v>
      </c>
      <c r="S307">
        <v>0</v>
      </c>
      <c r="T307">
        <v>0</v>
      </c>
      <c r="U307">
        <v>0</v>
      </c>
      <c r="V307">
        <v>0</v>
      </c>
      <c r="W307">
        <v>0</v>
      </c>
      <c r="X307">
        <v>0</v>
      </c>
      <c r="Y307">
        <v>0</v>
      </c>
      <c r="Z307">
        <v>0</v>
      </c>
      <c r="AA307">
        <v>0</v>
      </c>
    </row>
    <row r="308" spans="1:27" x14ac:dyDescent="0.2">
      <c r="A308" t="s">
        <v>96</v>
      </c>
      <c r="B308" t="s">
        <v>297</v>
      </c>
      <c r="D308" t="s">
        <v>294</v>
      </c>
      <c r="E308">
        <v>1</v>
      </c>
      <c r="F308">
        <v>43</v>
      </c>
      <c r="G308">
        <v>1500</v>
      </c>
      <c r="H308">
        <v>0</v>
      </c>
      <c r="I308">
        <v>0</v>
      </c>
      <c r="J308">
        <v>0</v>
      </c>
      <c r="K308">
        <v>0</v>
      </c>
      <c r="L308">
        <v>0</v>
      </c>
      <c r="M308">
        <v>0</v>
      </c>
      <c r="N308">
        <v>0</v>
      </c>
      <c r="O308">
        <v>34</v>
      </c>
      <c r="P308">
        <v>96</v>
      </c>
      <c r="Q308">
        <v>-7</v>
      </c>
      <c r="R308">
        <v>0</v>
      </c>
      <c r="S308">
        <v>-41</v>
      </c>
      <c r="T308">
        <v>0</v>
      </c>
      <c r="U308">
        <v>0</v>
      </c>
      <c r="V308">
        <v>0</v>
      </c>
      <c r="W308">
        <v>0</v>
      </c>
      <c r="X308">
        <v>0</v>
      </c>
      <c r="Y308">
        <v>37</v>
      </c>
      <c r="Z308">
        <v>-629</v>
      </c>
      <c r="AA308">
        <v>0</v>
      </c>
    </row>
    <row r="309" spans="1:27" x14ac:dyDescent="0.2">
      <c r="A309" t="s">
        <v>96</v>
      </c>
      <c r="B309" t="s">
        <v>299</v>
      </c>
      <c r="D309" t="s">
        <v>294</v>
      </c>
      <c r="E309">
        <v>0</v>
      </c>
      <c r="F309">
        <v>0</v>
      </c>
      <c r="G309">
        <v>112</v>
      </c>
      <c r="H309">
        <v>0</v>
      </c>
      <c r="I309">
        <v>0</v>
      </c>
      <c r="J309">
        <v>0</v>
      </c>
      <c r="K309">
        <v>0</v>
      </c>
      <c r="L309">
        <v>0</v>
      </c>
      <c r="M309">
        <v>0</v>
      </c>
      <c r="N309">
        <v>0</v>
      </c>
      <c r="O309">
        <v>106</v>
      </c>
      <c r="P309">
        <v>0</v>
      </c>
      <c r="Q309">
        <v>0</v>
      </c>
      <c r="R309">
        <v>0</v>
      </c>
      <c r="S309">
        <v>0</v>
      </c>
      <c r="T309">
        <v>0</v>
      </c>
      <c r="U309">
        <v>0</v>
      </c>
      <c r="V309">
        <v>0</v>
      </c>
      <c r="W309">
        <v>0</v>
      </c>
      <c r="X309">
        <v>0</v>
      </c>
      <c r="Y309">
        <v>2</v>
      </c>
      <c r="Z309">
        <v>0</v>
      </c>
      <c r="AA309">
        <v>0</v>
      </c>
    </row>
    <row r="310" spans="1:27" x14ac:dyDescent="0.2">
      <c r="A310" t="s">
        <v>96</v>
      </c>
      <c r="B310" t="s">
        <v>300</v>
      </c>
      <c r="D310" t="s">
        <v>294</v>
      </c>
      <c r="E310">
        <v>0</v>
      </c>
      <c r="F310">
        <v>0</v>
      </c>
      <c r="G310">
        <v>0</v>
      </c>
      <c r="H310">
        <v>0</v>
      </c>
      <c r="I310">
        <v>0</v>
      </c>
      <c r="J310">
        <v>0</v>
      </c>
      <c r="K310">
        <v>0</v>
      </c>
      <c r="L310">
        <v>0</v>
      </c>
      <c r="M310">
        <v>0</v>
      </c>
      <c r="N310">
        <v>0</v>
      </c>
      <c r="O310">
        <v>0</v>
      </c>
      <c r="P310">
        <v>3</v>
      </c>
      <c r="Q310">
        <v>0</v>
      </c>
      <c r="R310">
        <v>0</v>
      </c>
      <c r="S310">
        <v>0</v>
      </c>
      <c r="T310">
        <v>0</v>
      </c>
      <c r="U310">
        <v>0</v>
      </c>
      <c r="V310">
        <v>0</v>
      </c>
      <c r="W310">
        <v>0</v>
      </c>
      <c r="X310">
        <v>0</v>
      </c>
      <c r="Y310">
        <v>0</v>
      </c>
      <c r="Z310">
        <v>0</v>
      </c>
      <c r="AA310">
        <v>0</v>
      </c>
    </row>
    <row r="311" spans="1:27" x14ac:dyDescent="0.2">
      <c r="A311" t="s">
        <v>96</v>
      </c>
      <c r="B311" t="s">
        <v>302</v>
      </c>
      <c r="C311" t="s">
        <v>301</v>
      </c>
      <c r="D311" t="s">
        <v>292</v>
      </c>
      <c r="E311">
        <v>0</v>
      </c>
      <c r="F311">
        <v>56</v>
      </c>
      <c r="G311">
        <v>22</v>
      </c>
      <c r="H311">
        <v>0</v>
      </c>
      <c r="I311">
        <v>0</v>
      </c>
      <c r="J311">
        <v>13</v>
      </c>
      <c r="K311">
        <v>0</v>
      </c>
      <c r="L311">
        <v>0</v>
      </c>
      <c r="M311">
        <v>0</v>
      </c>
      <c r="N311">
        <v>0</v>
      </c>
      <c r="O311">
        <v>0</v>
      </c>
      <c r="P311">
        <v>6</v>
      </c>
      <c r="Q311">
        <v>0</v>
      </c>
      <c r="R311">
        <v>0</v>
      </c>
      <c r="S311">
        <v>0</v>
      </c>
      <c r="T311">
        <v>0</v>
      </c>
      <c r="U311">
        <v>0</v>
      </c>
      <c r="V311">
        <v>0</v>
      </c>
      <c r="W311">
        <v>0</v>
      </c>
      <c r="X311">
        <v>0</v>
      </c>
      <c r="Y311">
        <v>0</v>
      </c>
      <c r="Z311">
        <v>0</v>
      </c>
      <c r="AA311">
        <v>0</v>
      </c>
    </row>
    <row r="312" spans="1:27" x14ac:dyDescent="0.2">
      <c r="A312" t="s">
        <v>96</v>
      </c>
      <c r="B312" t="s">
        <v>298</v>
      </c>
      <c r="C312" t="s">
        <v>301</v>
      </c>
      <c r="D312" t="s">
        <v>292</v>
      </c>
      <c r="E312">
        <v>0</v>
      </c>
      <c r="F312">
        <v>2</v>
      </c>
      <c r="G312">
        <v>1311</v>
      </c>
      <c r="H312">
        <v>0</v>
      </c>
      <c r="I312">
        <v>0</v>
      </c>
      <c r="J312">
        <v>419</v>
      </c>
      <c r="K312">
        <v>0</v>
      </c>
      <c r="L312">
        <v>0</v>
      </c>
      <c r="M312">
        <v>0</v>
      </c>
      <c r="N312">
        <v>0</v>
      </c>
      <c r="O312">
        <v>0</v>
      </c>
      <c r="P312">
        <v>78</v>
      </c>
      <c r="Q312">
        <v>2</v>
      </c>
      <c r="R312">
        <v>0</v>
      </c>
      <c r="S312">
        <v>0</v>
      </c>
      <c r="T312">
        <v>0</v>
      </c>
      <c r="U312">
        <v>0</v>
      </c>
      <c r="V312">
        <v>0</v>
      </c>
      <c r="W312">
        <v>0</v>
      </c>
      <c r="X312">
        <v>0</v>
      </c>
      <c r="Y312">
        <v>0</v>
      </c>
      <c r="Z312">
        <v>0</v>
      </c>
      <c r="AA312">
        <v>0</v>
      </c>
    </row>
    <row r="313" spans="1:27" x14ac:dyDescent="0.2">
      <c r="A313" t="s">
        <v>96</v>
      </c>
      <c r="B313" t="s">
        <v>300</v>
      </c>
      <c r="C313" t="s">
        <v>301</v>
      </c>
      <c r="D313" t="s">
        <v>292</v>
      </c>
      <c r="E313">
        <v>0</v>
      </c>
      <c r="F313">
        <v>668</v>
      </c>
      <c r="G313">
        <v>441</v>
      </c>
      <c r="H313">
        <v>0</v>
      </c>
      <c r="I313">
        <v>0</v>
      </c>
      <c r="J313">
        <v>45</v>
      </c>
      <c r="K313">
        <v>0</v>
      </c>
      <c r="L313">
        <v>0</v>
      </c>
      <c r="M313">
        <v>0</v>
      </c>
      <c r="N313">
        <v>94</v>
      </c>
      <c r="O313">
        <v>0</v>
      </c>
      <c r="P313">
        <v>25</v>
      </c>
      <c r="Q313">
        <v>5</v>
      </c>
      <c r="R313">
        <v>0</v>
      </c>
      <c r="S313">
        <v>0</v>
      </c>
      <c r="T313">
        <v>0</v>
      </c>
      <c r="U313">
        <v>0</v>
      </c>
      <c r="V313">
        <v>0</v>
      </c>
      <c r="W313">
        <v>0</v>
      </c>
      <c r="X313">
        <v>0</v>
      </c>
      <c r="Y313">
        <v>0</v>
      </c>
      <c r="Z313">
        <v>0</v>
      </c>
      <c r="AA313">
        <v>2</v>
      </c>
    </row>
    <row r="314" spans="1:27" x14ac:dyDescent="0.2">
      <c r="A314" t="s">
        <v>96</v>
      </c>
      <c r="B314" t="s">
        <v>302</v>
      </c>
      <c r="C314" t="s">
        <v>301</v>
      </c>
      <c r="D314" t="s">
        <v>293</v>
      </c>
      <c r="E314">
        <v>0</v>
      </c>
      <c r="F314">
        <v>38</v>
      </c>
      <c r="G314">
        <v>11</v>
      </c>
      <c r="H314">
        <v>0</v>
      </c>
      <c r="I314">
        <v>0</v>
      </c>
      <c r="J314">
        <v>0</v>
      </c>
      <c r="K314">
        <v>0</v>
      </c>
      <c r="L314">
        <v>0</v>
      </c>
      <c r="M314">
        <v>0</v>
      </c>
      <c r="N314">
        <v>0</v>
      </c>
      <c r="O314">
        <v>0</v>
      </c>
      <c r="P314">
        <v>6</v>
      </c>
      <c r="Q314">
        <v>0</v>
      </c>
      <c r="R314">
        <v>0</v>
      </c>
      <c r="S314">
        <v>0</v>
      </c>
      <c r="T314">
        <v>0</v>
      </c>
      <c r="U314">
        <v>0</v>
      </c>
      <c r="V314">
        <v>0</v>
      </c>
      <c r="W314">
        <v>0</v>
      </c>
      <c r="X314">
        <v>0</v>
      </c>
      <c r="Y314">
        <v>0</v>
      </c>
      <c r="Z314">
        <v>0</v>
      </c>
      <c r="AA314">
        <v>0</v>
      </c>
    </row>
    <row r="315" spans="1:27" x14ac:dyDescent="0.2">
      <c r="A315" t="s">
        <v>96</v>
      </c>
      <c r="B315" t="s">
        <v>298</v>
      </c>
      <c r="C315" t="s">
        <v>301</v>
      </c>
      <c r="D315" t="s">
        <v>293</v>
      </c>
      <c r="E315">
        <v>0</v>
      </c>
      <c r="F315">
        <v>2</v>
      </c>
      <c r="G315">
        <v>680</v>
      </c>
      <c r="H315">
        <v>0</v>
      </c>
      <c r="I315">
        <v>0</v>
      </c>
      <c r="J315">
        <v>0</v>
      </c>
      <c r="K315">
        <v>0</v>
      </c>
      <c r="L315">
        <v>0</v>
      </c>
      <c r="M315">
        <v>0</v>
      </c>
      <c r="N315">
        <v>0</v>
      </c>
      <c r="O315">
        <v>0</v>
      </c>
      <c r="P315">
        <v>39</v>
      </c>
      <c r="Q315">
        <v>2</v>
      </c>
      <c r="R315">
        <v>0</v>
      </c>
      <c r="S315">
        <v>0</v>
      </c>
      <c r="T315">
        <v>0</v>
      </c>
      <c r="U315">
        <v>0</v>
      </c>
      <c r="V315">
        <v>0</v>
      </c>
      <c r="W315">
        <v>0</v>
      </c>
      <c r="X315">
        <v>0</v>
      </c>
      <c r="Y315">
        <v>0</v>
      </c>
      <c r="Z315">
        <v>0</v>
      </c>
      <c r="AA315">
        <v>0</v>
      </c>
    </row>
    <row r="316" spans="1:27" x14ac:dyDescent="0.2">
      <c r="A316" t="s">
        <v>96</v>
      </c>
      <c r="B316" t="s">
        <v>300</v>
      </c>
      <c r="C316" t="s">
        <v>301</v>
      </c>
      <c r="D316" t="s">
        <v>293</v>
      </c>
      <c r="E316">
        <v>0</v>
      </c>
      <c r="F316">
        <v>663</v>
      </c>
      <c r="G316">
        <v>0</v>
      </c>
      <c r="H316">
        <v>0</v>
      </c>
      <c r="I316">
        <v>0</v>
      </c>
      <c r="J316">
        <v>0</v>
      </c>
      <c r="K316">
        <v>0</v>
      </c>
      <c r="L316">
        <v>0</v>
      </c>
      <c r="M316">
        <v>0</v>
      </c>
      <c r="N316">
        <v>0</v>
      </c>
      <c r="O316">
        <v>0</v>
      </c>
      <c r="P316">
        <v>23</v>
      </c>
      <c r="Q316">
        <v>5</v>
      </c>
      <c r="R316">
        <v>0</v>
      </c>
      <c r="S316">
        <v>0</v>
      </c>
      <c r="T316">
        <v>0</v>
      </c>
      <c r="U316">
        <v>0</v>
      </c>
      <c r="V316">
        <v>0</v>
      </c>
      <c r="W316">
        <v>0</v>
      </c>
      <c r="X316">
        <v>0</v>
      </c>
      <c r="Y316">
        <v>0</v>
      </c>
      <c r="Z316">
        <v>0</v>
      </c>
      <c r="AA316">
        <v>0</v>
      </c>
    </row>
    <row r="317" spans="1:27" x14ac:dyDescent="0.2">
      <c r="A317" t="s">
        <v>96</v>
      </c>
      <c r="B317" t="s">
        <v>302</v>
      </c>
      <c r="C317" t="s">
        <v>301</v>
      </c>
      <c r="D317" t="s">
        <v>294</v>
      </c>
      <c r="E317">
        <v>0</v>
      </c>
      <c r="F317">
        <v>18</v>
      </c>
      <c r="G317">
        <v>11</v>
      </c>
      <c r="H317">
        <v>0</v>
      </c>
      <c r="I317">
        <v>0</v>
      </c>
      <c r="J317">
        <v>13</v>
      </c>
      <c r="K317">
        <v>0</v>
      </c>
      <c r="L317">
        <v>0</v>
      </c>
      <c r="M317">
        <v>0</v>
      </c>
      <c r="N317">
        <v>0</v>
      </c>
      <c r="O317">
        <v>0</v>
      </c>
      <c r="P317">
        <v>0</v>
      </c>
      <c r="Q317">
        <v>0</v>
      </c>
      <c r="R317">
        <v>0</v>
      </c>
      <c r="S317">
        <v>0</v>
      </c>
      <c r="T317">
        <v>0</v>
      </c>
      <c r="U317">
        <v>0</v>
      </c>
      <c r="V317">
        <v>0</v>
      </c>
      <c r="W317">
        <v>0</v>
      </c>
      <c r="X317">
        <v>0</v>
      </c>
      <c r="Y317">
        <v>0</v>
      </c>
      <c r="Z317">
        <v>0</v>
      </c>
      <c r="AA317">
        <v>0</v>
      </c>
    </row>
    <row r="318" spans="1:27" x14ac:dyDescent="0.2">
      <c r="A318" t="s">
        <v>96</v>
      </c>
      <c r="B318" t="s">
        <v>298</v>
      </c>
      <c r="C318" t="s">
        <v>301</v>
      </c>
      <c r="D318" t="s">
        <v>294</v>
      </c>
      <c r="E318">
        <v>0</v>
      </c>
      <c r="F318">
        <v>0</v>
      </c>
      <c r="G318">
        <v>631</v>
      </c>
      <c r="H318">
        <v>0</v>
      </c>
      <c r="I318">
        <v>0</v>
      </c>
      <c r="J318">
        <v>419</v>
      </c>
      <c r="K318">
        <v>0</v>
      </c>
      <c r="L318">
        <v>0</v>
      </c>
      <c r="M318">
        <v>0</v>
      </c>
      <c r="N318">
        <v>0</v>
      </c>
      <c r="O318">
        <v>0</v>
      </c>
      <c r="P318">
        <v>39</v>
      </c>
      <c r="Q318">
        <v>0</v>
      </c>
      <c r="R318">
        <v>0</v>
      </c>
      <c r="S318">
        <v>0</v>
      </c>
      <c r="T318">
        <v>0</v>
      </c>
      <c r="U318">
        <v>0</v>
      </c>
      <c r="V318">
        <v>0</v>
      </c>
      <c r="W318">
        <v>0</v>
      </c>
      <c r="X318">
        <v>0</v>
      </c>
      <c r="Y318">
        <v>0</v>
      </c>
      <c r="Z318">
        <v>0</v>
      </c>
      <c r="AA318">
        <v>0</v>
      </c>
    </row>
    <row r="319" spans="1:27" x14ac:dyDescent="0.2">
      <c r="A319" t="s">
        <v>96</v>
      </c>
      <c r="B319" t="s">
        <v>300</v>
      </c>
      <c r="C319" t="s">
        <v>301</v>
      </c>
      <c r="D319" t="s">
        <v>294</v>
      </c>
      <c r="E319">
        <v>0</v>
      </c>
      <c r="F319">
        <v>5</v>
      </c>
      <c r="G319">
        <v>441</v>
      </c>
      <c r="H319">
        <v>0</v>
      </c>
      <c r="I319">
        <v>0</v>
      </c>
      <c r="J319">
        <v>45</v>
      </c>
      <c r="K319">
        <v>0</v>
      </c>
      <c r="L319">
        <v>0</v>
      </c>
      <c r="M319">
        <v>0</v>
      </c>
      <c r="N319">
        <v>94</v>
      </c>
      <c r="O319">
        <v>0</v>
      </c>
      <c r="P319">
        <v>2</v>
      </c>
      <c r="Q319">
        <v>0</v>
      </c>
      <c r="R319">
        <v>0</v>
      </c>
      <c r="S319">
        <v>0</v>
      </c>
      <c r="T319">
        <v>0</v>
      </c>
      <c r="U319">
        <v>0</v>
      </c>
      <c r="V319">
        <v>0</v>
      </c>
      <c r="W319">
        <v>0</v>
      </c>
      <c r="X319">
        <v>0</v>
      </c>
      <c r="Y319">
        <v>0</v>
      </c>
      <c r="Z319">
        <v>0</v>
      </c>
      <c r="AA319">
        <v>2</v>
      </c>
    </row>
    <row r="320" spans="1:27" x14ac:dyDescent="0.2">
      <c r="A320" t="s">
        <v>98</v>
      </c>
      <c r="B320" t="s">
        <v>297</v>
      </c>
      <c r="D320" t="s">
        <v>292</v>
      </c>
      <c r="E320">
        <v>0</v>
      </c>
      <c r="F320">
        <v>90</v>
      </c>
      <c r="G320">
        <v>1408</v>
      </c>
      <c r="H320">
        <v>0</v>
      </c>
      <c r="I320">
        <v>0</v>
      </c>
      <c r="J320">
        <v>0</v>
      </c>
      <c r="K320">
        <v>0</v>
      </c>
      <c r="L320">
        <v>0</v>
      </c>
      <c r="M320">
        <v>0</v>
      </c>
      <c r="N320">
        <v>0</v>
      </c>
      <c r="O320">
        <v>8</v>
      </c>
      <c r="P320">
        <v>45</v>
      </c>
      <c r="Q320">
        <v>0</v>
      </c>
      <c r="R320">
        <v>0</v>
      </c>
      <c r="S320">
        <v>20</v>
      </c>
      <c r="T320">
        <v>0</v>
      </c>
      <c r="U320">
        <v>0</v>
      </c>
      <c r="V320">
        <v>0</v>
      </c>
      <c r="W320">
        <v>0</v>
      </c>
      <c r="X320">
        <v>0</v>
      </c>
      <c r="Y320">
        <v>54</v>
      </c>
      <c r="Z320">
        <v>254</v>
      </c>
      <c r="AA320">
        <v>0</v>
      </c>
    </row>
    <row r="321" spans="1:27" x14ac:dyDescent="0.2">
      <c r="A321" t="s">
        <v>98</v>
      </c>
      <c r="B321" t="s">
        <v>299</v>
      </c>
      <c r="D321" t="s">
        <v>292</v>
      </c>
      <c r="E321">
        <v>0</v>
      </c>
      <c r="F321">
        <v>0</v>
      </c>
      <c r="G321">
        <v>725</v>
      </c>
      <c r="H321">
        <v>0</v>
      </c>
      <c r="I321">
        <v>0</v>
      </c>
      <c r="J321">
        <v>0</v>
      </c>
      <c r="K321">
        <v>0</v>
      </c>
      <c r="L321">
        <v>0</v>
      </c>
      <c r="M321">
        <v>0</v>
      </c>
      <c r="N321">
        <v>0</v>
      </c>
      <c r="O321">
        <v>0</v>
      </c>
      <c r="P321">
        <v>0</v>
      </c>
      <c r="Q321">
        <v>0</v>
      </c>
      <c r="R321">
        <v>0</v>
      </c>
      <c r="S321">
        <v>0</v>
      </c>
      <c r="T321">
        <v>0</v>
      </c>
      <c r="U321">
        <v>168</v>
      </c>
      <c r="V321">
        <v>0</v>
      </c>
      <c r="W321">
        <v>0</v>
      </c>
      <c r="X321">
        <v>0</v>
      </c>
      <c r="Y321">
        <v>87</v>
      </c>
      <c r="Z321">
        <v>0</v>
      </c>
      <c r="AA321">
        <v>0</v>
      </c>
    </row>
    <row r="322" spans="1:27" x14ac:dyDescent="0.2">
      <c r="A322" t="s">
        <v>98</v>
      </c>
      <c r="B322" t="s">
        <v>297</v>
      </c>
      <c r="D322" t="s">
        <v>293</v>
      </c>
      <c r="E322">
        <v>-73</v>
      </c>
      <c r="F322">
        <v>189</v>
      </c>
      <c r="G322">
        <v>800</v>
      </c>
      <c r="H322">
        <v>0</v>
      </c>
      <c r="I322">
        <v>0</v>
      </c>
      <c r="J322">
        <v>0</v>
      </c>
      <c r="K322">
        <v>0</v>
      </c>
      <c r="L322">
        <v>0</v>
      </c>
      <c r="M322">
        <v>0</v>
      </c>
      <c r="N322">
        <v>0</v>
      </c>
      <c r="O322">
        <v>-5</v>
      </c>
      <c r="P322">
        <v>42</v>
      </c>
      <c r="Q322">
        <v>1</v>
      </c>
      <c r="R322">
        <v>0</v>
      </c>
      <c r="S322">
        <v>-1</v>
      </c>
      <c r="T322">
        <v>0</v>
      </c>
      <c r="U322">
        <v>0</v>
      </c>
      <c r="V322">
        <v>0</v>
      </c>
      <c r="W322">
        <v>0</v>
      </c>
      <c r="X322">
        <v>0</v>
      </c>
      <c r="Y322">
        <v>0</v>
      </c>
      <c r="Z322">
        <v>-42</v>
      </c>
      <c r="AA322">
        <v>0</v>
      </c>
    </row>
    <row r="323" spans="1:27" x14ac:dyDescent="0.2">
      <c r="A323" t="s">
        <v>98</v>
      </c>
      <c r="B323" t="s">
        <v>299</v>
      </c>
      <c r="D323" t="s">
        <v>293</v>
      </c>
      <c r="E323">
        <v>0</v>
      </c>
      <c r="F323">
        <v>0</v>
      </c>
      <c r="G323">
        <v>304</v>
      </c>
      <c r="H323">
        <v>0</v>
      </c>
      <c r="I323">
        <v>0</v>
      </c>
      <c r="J323">
        <v>0</v>
      </c>
      <c r="K323">
        <v>0</v>
      </c>
      <c r="L323">
        <v>0</v>
      </c>
      <c r="M323">
        <v>0</v>
      </c>
      <c r="N323">
        <v>0</v>
      </c>
      <c r="O323">
        <v>0</v>
      </c>
      <c r="P323">
        <v>0</v>
      </c>
      <c r="Q323">
        <v>0</v>
      </c>
      <c r="R323">
        <v>0</v>
      </c>
      <c r="S323">
        <v>0</v>
      </c>
      <c r="T323">
        <v>0</v>
      </c>
      <c r="U323">
        <v>50</v>
      </c>
      <c r="V323">
        <v>0</v>
      </c>
      <c r="W323">
        <v>0</v>
      </c>
      <c r="X323">
        <v>0</v>
      </c>
      <c r="Y323">
        <v>0</v>
      </c>
      <c r="Z323">
        <v>0</v>
      </c>
      <c r="AA323">
        <v>0</v>
      </c>
    </row>
    <row r="324" spans="1:27" x14ac:dyDescent="0.2">
      <c r="A324" t="s">
        <v>98</v>
      </c>
      <c r="B324" t="s">
        <v>297</v>
      </c>
      <c r="D324" t="s">
        <v>294</v>
      </c>
      <c r="E324">
        <v>73</v>
      </c>
      <c r="F324">
        <v>-99</v>
      </c>
      <c r="G324">
        <v>608</v>
      </c>
      <c r="H324">
        <v>0</v>
      </c>
      <c r="I324">
        <v>0</v>
      </c>
      <c r="J324">
        <v>0</v>
      </c>
      <c r="K324">
        <v>0</v>
      </c>
      <c r="L324">
        <v>0</v>
      </c>
      <c r="M324">
        <v>0</v>
      </c>
      <c r="N324">
        <v>0</v>
      </c>
      <c r="O324">
        <v>13</v>
      </c>
      <c r="P324">
        <v>3</v>
      </c>
      <c r="Q324">
        <v>-1</v>
      </c>
      <c r="R324">
        <v>0</v>
      </c>
      <c r="S324">
        <v>21</v>
      </c>
      <c r="T324">
        <v>0</v>
      </c>
      <c r="U324">
        <v>0</v>
      </c>
      <c r="V324">
        <v>0</v>
      </c>
      <c r="W324">
        <v>0</v>
      </c>
      <c r="X324">
        <v>0</v>
      </c>
      <c r="Y324">
        <v>54</v>
      </c>
      <c r="Z324">
        <v>296</v>
      </c>
      <c r="AA324">
        <v>0</v>
      </c>
    </row>
    <row r="325" spans="1:27" x14ac:dyDescent="0.2">
      <c r="A325" t="s">
        <v>98</v>
      </c>
      <c r="B325" t="s">
        <v>299</v>
      </c>
      <c r="D325" t="s">
        <v>294</v>
      </c>
      <c r="E325">
        <v>0</v>
      </c>
      <c r="F325">
        <v>0</v>
      </c>
      <c r="G325">
        <v>421</v>
      </c>
      <c r="H325">
        <v>0</v>
      </c>
      <c r="I325">
        <v>0</v>
      </c>
      <c r="J325">
        <v>0</v>
      </c>
      <c r="K325">
        <v>0</v>
      </c>
      <c r="L325">
        <v>0</v>
      </c>
      <c r="M325">
        <v>0</v>
      </c>
      <c r="N325">
        <v>0</v>
      </c>
      <c r="O325">
        <v>0</v>
      </c>
      <c r="P325">
        <v>0</v>
      </c>
      <c r="Q325">
        <v>0</v>
      </c>
      <c r="R325">
        <v>0</v>
      </c>
      <c r="S325">
        <v>0</v>
      </c>
      <c r="T325">
        <v>0</v>
      </c>
      <c r="U325">
        <v>118</v>
      </c>
      <c r="V325">
        <v>0</v>
      </c>
      <c r="W325">
        <v>0</v>
      </c>
      <c r="X325">
        <v>0</v>
      </c>
      <c r="Y325">
        <v>87</v>
      </c>
      <c r="Z325">
        <v>0</v>
      </c>
      <c r="AA325">
        <v>0</v>
      </c>
    </row>
    <row r="326" spans="1:27" x14ac:dyDescent="0.2">
      <c r="A326" t="s">
        <v>98</v>
      </c>
      <c r="B326" t="s">
        <v>298</v>
      </c>
      <c r="C326" t="s">
        <v>301</v>
      </c>
      <c r="D326" t="s">
        <v>292</v>
      </c>
      <c r="E326">
        <v>0</v>
      </c>
      <c r="F326">
        <v>0</v>
      </c>
      <c r="G326">
        <v>90</v>
      </c>
      <c r="H326">
        <v>0</v>
      </c>
      <c r="I326">
        <v>0</v>
      </c>
      <c r="J326">
        <v>6</v>
      </c>
      <c r="K326">
        <v>0</v>
      </c>
      <c r="L326">
        <v>0</v>
      </c>
      <c r="M326">
        <v>0</v>
      </c>
      <c r="N326">
        <v>0</v>
      </c>
      <c r="O326">
        <v>0</v>
      </c>
      <c r="P326">
        <v>0</v>
      </c>
      <c r="Q326">
        <v>0</v>
      </c>
      <c r="R326">
        <v>0</v>
      </c>
      <c r="S326">
        <v>0</v>
      </c>
      <c r="T326">
        <v>0</v>
      </c>
      <c r="U326">
        <v>0</v>
      </c>
      <c r="V326">
        <v>0</v>
      </c>
      <c r="W326">
        <v>0</v>
      </c>
      <c r="X326">
        <v>0</v>
      </c>
      <c r="Y326">
        <v>0</v>
      </c>
      <c r="Z326">
        <v>0</v>
      </c>
      <c r="AA326">
        <v>0</v>
      </c>
    </row>
    <row r="327" spans="1:27" x14ac:dyDescent="0.2">
      <c r="A327" t="s">
        <v>98</v>
      </c>
      <c r="B327" t="s">
        <v>300</v>
      </c>
      <c r="C327" t="s">
        <v>301</v>
      </c>
      <c r="D327" t="s">
        <v>292</v>
      </c>
      <c r="E327">
        <v>0</v>
      </c>
      <c r="F327">
        <v>1789</v>
      </c>
      <c r="G327">
        <v>1239</v>
      </c>
      <c r="H327">
        <v>0</v>
      </c>
      <c r="I327">
        <v>0</v>
      </c>
      <c r="J327">
        <v>220</v>
      </c>
      <c r="K327">
        <v>0</v>
      </c>
      <c r="L327">
        <v>0</v>
      </c>
      <c r="M327">
        <v>0</v>
      </c>
      <c r="N327">
        <v>142</v>
      </c>
      <c r="O327">
        <v>583</v>
      </c>
      <c r="P327">
        <v>16</v>
      </c>
      <c r="Q327">
        <v>12</v>
      </c>
      <c r="R327">
        <v>0</v>
      </c>
      <c r="S327">
        <v>0</v>
      </c>
      <c r="T327">
        <v>0</v>
      </c>
      <c r="U327">
        <v>0</v>
      </c>
      <c r="V327">
        <v>0</v>
      </c>
      <c r="W327">
        <v>0</v>
      </c>
      <c r="X327">
        <v>0</v>
      </c>
      <c r="Y327">
        <v>0</v>
      </c>
      <c r="Z327">
        <v>33</v>
      </c>
      <c r="AA327">
        <v>3</v>
      </c>
    </row>
    <row r="328" spans="1:27" x14ac:dyDescent="0.2">
      <c r="A328" t="s">
        <v>98</v>
      </c>
      <c r="B328" t="s">
        <v>298</v>
      </c>
      <c r="C328" t="s">
        <v>301</v>
      </c>
      <c r="D328" t="s">
        <v>293</v>
      </c>
      <c r="E328">
        <v>0</v>
      </c>
      <c r="F328">
        <v>0</v>
      </c>
      <c r="G328">
        <v>55</v>
      </c>
      <c r="H328">
        <v>0</v>
      </c>
      <c r="I328">
        <v>0</v>
      </c>
      <c r="J328">
        <v>0</v>
      </c>
      <c r="K328">
        <v>0</v>
      </c>
      <c r="L328">
        <v>0</v>
      </c>
      <c r="M328">
        <v>0</v>
      </c>
      <c r="N328">
        <v>0</v>
      </c>
      <c r="O328">
        <v>0</v>
      </c>
      <c r="P328">
        <v>0</v>
      </c>
      <c r="Q328">
        <v>0</v>
      </c>
      <c r="R328">
        <v>0</v>
      </c>
      <c r="S328">
        <v>0</v>
      </c>
      <c r="T328">
        <v>0</v>
      </c>
      <c r="U328">
        <v>0</v>
      </c>
      <c r="V328">
        <v>0</v>
      </c>
      <c r="W328">
        <v>0</v>
      </c>
      <c r="X328">
        <v>0</v>
      </c>
      <c r="Y328">
        <v>0</v>
      </c>
      <c r="Z328">
        <v>0</v>
      </c>
      <c r="AA328">
        <v>0</v>
      </c>
    </row>
    <row r="329" spans="1:27" x14ac:dyDescent="0.2">
      <c r="A329" t="s">
        <v>98</v>
      </c>
      <c r="B329" t="s">
        <v>300</v>
      </c>
      <c r="C329" t="s">
        <v>301</v>
      </c>
      <c r="D329" t="s">
        <v>293</v>
      </c>
      <c r="E329">
        <v>0</v>
      </c>
      <c r="F329">
        <v>1780</v>
      </c>
      <c r="G329">
        <v>0</v>
      </c>
      <c r="H329">
        <v>0</v>
      </c>
      <c r="I329">
        <v>0</v>
      </c>
      <c r="J329">
        <v>0</v>
      </c>
      <c r="K329">
        <v>0</v>
      </c>
      <c r="L329">
        <v>0</v>
      </c>
      <c r="M329">
        <v>0</v>
      </c>
      <c r="N329">
        <v>0</v>
      </c>
      <c r="O329">
        <v>430</v>
      </c>
      <c r="P329">
        <v>61</v>
      </c>
      <c r="Q329">
        <v>12</v>
      </c>
      <c r="R329">
        <v>0</v>
      </c>
      <c r="S329">
        <v>0</v>
      </c>
      <c r="T329">
        <v>0</v>
      </c>
      <c r="U329">
        <v>0</v>
      </c>
      <c r="V329">
        <v>0</v>
      </c>
      <c r="W329">
        <v>0</v>
      </c>
      <c r="X329">
        <v>0</v>
      </c>
      <c r="Y329">
        <v>0</v>
      </c>
      <c r="Z329">
        <v>0</v>
      </c>
      <c r="AA329">
        <v>0</v>
      </c>
    </row>
    <row r="330" spans="1:27" x14ac:dyDescent="0.2">
      <c r="A330" t="s">
        <v>98</v>
      </c>
      <c r="B330" t="s">
        <v>298</v>
      </c>
      <c r="C330" t="s">
        <v>301</v>
      </c>
      <c r="D330" t="s">
        <v>294</v>
      </c>
      <c r="E330">
        <v>0</v>
      </c>
      <c r="F330">
        <v>0</v>
      </c>
      <c r="G330">
        <v>35</v>
      </c>
      <c r="H330">
        <v>0</v>
      </c>
      <c r="I330">
        <v>0</v>
      </c>
      <c r="J330">
        <v>6</v>
      </c>
      <c r="K330">
        <v>0</v>
      </c>
      <c r="L330">
        <v>0</v>
      </c>
      <c r="M330">
        <v>0</v>
      </c>
      <c r="N330">
        <v>0</v>
      </c>
      <c r="O330">
        <v>0</v>
      </c>
      <c r="P330">
        <v>0</v>
      </c>
      <c r="Q330">
        <v>0</v>
      </c>
      <c r="R330">
        <v>0</v>
      </c>
      <c r="S330">
        <v>0</v>
      </c>
      <c r="T330">
        <v>0</v>
      </c>
      <c r="U330">
        <v>0</v>
      </c>
      <c r="V330">
        <v>0</v>
      </c>
      <c r="W330">
        <v>0</v>
      </c>
      <c r="X330">
        <v>0</v>
      </c>
      <c r="Y330">
        <v>0</v>
      </c>
      <c r="Z330">
        <v>0</v>
      </c>
      <c r="AA330">
        <v>0</v>
      </c>
    </row>
    <row r="331" spans="1:27" x14ac:dyDescent="0.2">
      <c r="A331" t="s">
        <v>98</v>
      </c>
      <c r="B331" t="s">
        <v>300</v>
      </c>
      <c r="C331" t="s">
        <v>301</v>
      </c>
      <c r="D331" t="s">
        <v>294</v>
      </c>
      <c r="E331">
        <v>0</v>
      </c>
      <c r="F331">
        <v>9</v>
      </c>
      <c r="G331">
        <v>1239</v>
      </c>
      <c r="H331">
        <v>0</v>
      </c>
      <c r="I331">
        <v>0</v>
      </c>
      <c r="J331">
        <v>220</v>
      </c>
      <c r="K331">
        <v>0</v>
      </c>
      <c r="L331">
        <v>0</v>
      </c>
      <c r="M331">
        <v>0</v>
      </c>
      <c r="N331">
        <v>142</v>
      </c>
      <c r="O331">
        <v>153</v>
      </c>
      <c r="P331">
        <v>-45</v>
      </c>
      <c r="Q331">
        <v>0</v>
      </c>
      <c r="R331">
        <v>0</v>
      </c>
      <c r="S331">
        <v>0</v>
      </c>
      <c r="T331">
        <v>0</v>
      </c>
      <c r="U331">
        <v>0</v>
      </c>
      <c r="V331">
        <v>0</v>
      </c>
      <c r="W331">
        <v>0</v>
      </c>
      <c r="X331">
        <v>0</v>
      </c>
      <c r="Y331">
        <v>0</v>
      </c>
      <c r="Z331">
        <v>33</v>
      </c>
      <c r="AA331">
        <v>3</v>
      </c>
    </row>
    <row r="332" spans="1:27" x14ac:dyDescent="0.2">
      <c r="A332" t="s">
        <v>100</v>
      </c>
      <c r="B332" t="s">
        <v>299</v>
      </c>
      <c r="D332" t="s">
        <v>292</v>
      </c>
      <c r="E332">
        <v>0</v>
      </c>
      <c r="F332">
        <v>0</v>
      </c>
      <c r="G332">
        <v>85</v>
      </c>
      <c r="H332">
        <v>0</v>
      </c>
      <c r="I332">
        <v>0</v>
      </c>
      <c r="J332">
        <v>0</v>
      </c>
      <c r="K332">
        <v>0</v>
      </c>
      <c r="L332">
        <v>0</v>
      </c>
      <c r="M332">
        <v>0</v>
      </c>
      <c r="N332">
        <v>0</v>
      </c>
      <c r="O332">
        <v>0</v>
      </c>
      <c r="P332">
        <v>-16</v>
      </c>
      <c r="Q332">
        <v>0</v>
      </c>
      <c r="R332">
        <v>0</v>
      </c>
      <c r="S332">
        <v>162</v>
      </c>
      <c r="T332">
        <v>0</v>
      </c>
      <c r="U332">
        <v>95</v>
      </c>
      <c r="V332">
        <v>0</v>
      </c>
      <c r="W332">
        <v>0</v>
      </c>
      <c r="X332">
        <v>0</v>
      </c>
      <c r="Y332">
        <v>3</v>
      </c>
      <c r="Z332">
        <v>0</v>
      </c>
      <c r="AA332">
        <v>0</v>
      </c>
    </row>
    <row r="333" spans="1:27" x14ac:dyDescent="0.2">
      <c r="A333" t="s">
        <v>100</v>
      </c>
      <c r="B333" t="s">
        <v>299</v>
      </c>
      <c r="D333" t="s">
        <v>293</v>
      </c>
      <c r="E333">
        <v>0</v>
      </c>
      <c r="F333">
        <v>0</v>
      </c>
      <c r="G333">
        <v>0</v>
      </c>
      <c r="H333">
        <v>0</v>
      </c>
      <c r="I333">
        <v>0</v>
      </c>
      <c r="J333">
        <v>0</v>
      </c>
      <c r="K333">
        <v>0</v>
      </c>
      <c r="L333">
        <v>0</v>
      </c>
      <c r="M333">
        <v>0</v>
      </c>
      <c r="N333">
        <v>0</v>
      </c>
      <c r="O333">
        <v>0</v>
      </c>
      <c r="P333">
        <v>-2</v>
      </c>
      <c r="Q333">
        <v>0</v>
      </c>
      <c r="R333">
        <v>0</v>
      </c>
      <c r="S333">
        <v>0</v>
      </c>
      <c r="T333">
        <v>0</v>
      </c>
      <c r="U333">
        <v>14</v>
      </c>
      <c r="V333">
        <v>0</v>
      </c>
      <c r="W333">
        <v>0</v>
      </c>
      <c r="X333">
        <v>0</v>
      </c>
      <c r="Y333">
        <v>0</v>
      </c>
      <c r="Z333">
        <v>0</v>
      </c>
      <c r="AA333">
        <v>0</v>
      </c>
    </row>
    <row r="334" spans="1:27" x14ac:dyDescent="0.2">
      <c r="A334" t="s">
        <v>100</v>
      </c>
      <c r="B334" t="s">
        <v>299</v>
      </c>
      <c r="D334" t="s">
        <v>294</v>
      </c>
      <c r="E334">
        <v>0</v>
      </c>
      <c r="F334">
        <v>0</v>
      </c>
      <c r="G334">
        <v>85</v>
      </c>
      <c r="H334">
        <v>0</v>
      </c>
      <c r="I334">
        <v>0</v>
      </c>
      <c r="J334">
        <v>0</v>
      </c>
      <c r="K334">
        <v>0</v>
      </c>
      <c r="L334">
        <v>0</v>
      </c>
      <c r="M334">
        <v>0</v>
      </c>
      <c r="N334">
        <v>0</v>
      </c>
      <c r="O334">
        <v>0</v>
      </c>
      <c r="P334">
        <v>-14</v>
      </c>
      <c r="Q334">
        <v>0</v>
      </c>
      <c r="R334">
        <v>0</v>
      </c>
      <c r="S334">
        <v>162</v>
      </c>
      <c r="T334">
        <v>0</v>
      </c>
      <c r="U334">
        <v>81</v>
      </c>
      <c r="V334">
        <v>0</v>
      </c>
      <c r="W334">
        <v>0</v>
      </c>
      <c r="X334">
        <v>0</v>
      </c>
      <c r="Y334">
        <v>3</v>
      </c>
      <c r="Z334">
        <v>0</v>
      </c>
      <c r="AA334">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DBF0F-1A0D-45F5-8A4F-1BE770D24922}">
  <dimension ref="A1:AC195"/>
  <sheetViews>
    <sheetView zoomScale="70" zoomScaleNormal="70" workbookViewId="0">
      <pane ySplit="1" topLeftCell="A14" activePane="bottomLeft" state="frozen"/>
      <selection pane="bottomLeft" activeCell="L51" sqref="L51"/>
    </sheetView>
  </sheetViews>
  <sheetFormatPr defaultColWidth="9.140625" defaultRowHeight="12.75" x14ac:dyDescent="0.2"/>
  <cols>
    <col min="1" max="1" width="26.28515625" customWidth="1"/>
  </cols>
  <sheetData>
    <row r="1" spans="1:29" x14ac:dyDescent="0.2">
      <c r="A1" t="s">
        <v>313</v>
      </c>
      <c r="B1" t="s">
        <v>284</v>
      </c>
      <c r="C1" t="s">
        <v>286</v>
      </c>
      <c r="D1" t="s">
        <v>314</v>
      </c>
      <c r="E1" t="s">
        <v>315</v>
      </c>
      <c r="F1" t="s">
        <v>316</v>
      </c>
      <c r="G1" t="s">
        <v>16</v>
      </c>
      <c r="H1" t="s">
        <v>17</v>
      </c>
      <c r="I1" t="s">
        <v>287</v>
      </c>
      <c r="J1" t="s">
        <v>28</v>
      </c>
      <c r="K1" t="s">
        <v>288</v>
      </c>
      <c r="L1" t="s">
        <v>30</v>
      </c>
      <c r="M1" t="s">
        <v>131</v>
      </c>
      <c r="N1" t="s">
        <v>289</v>
      </c>
      <c r="O1" t="s">
        <v>33</v>
      </c>
      <c r="P1" t="s">
        <v>34</v>
      </c>
      <c r="Q1" t="s">
        <v>20</v>
      </c>
      <c r="R1" t="s">
        <v>22</v>
      </c>
      <c r="S1" t="s">
        <v>36</v>
      </c>
      <c r="T1" t="s">
        <v>37</v>
      </c>
      <c r="U1" t="s">
        <v>38</v>
      </c>
      <c r="V1" t="s">
        <v>40</v>
      </c>
      <c r="W1" t="s">
        <v>41</v>
      </c>
      <c r="X1" t="s">
        <v>42</v>
      </c>
      <c r="Y1" t="s">
        <v>43</v>
      </c>
      <c r="Z1" t="s">
        <v>44</v>
      </c>
      <c r="AA1" t="s">
        <v>45</v>
      </c>
      <c r="AB1" t="s">
        <v>46</v>
      </c>
      <c r="AC1" t="s">
        <v>25</v>
      </c>
    </row>
    <row r="2" spans="1:29" x14ac:dyDescent="0.2">
      <c r="A2" t="s">
        <v>317</v>
      </c>
      <c r="B2" t="s">
        <v>318</v>
      </c>
      <c r="C2" t="s">
        <v>319</v>
      </c>
      <c r="F2" t="s">
        <v>61</v>
      </c>
      <c r="G2">
        <v>0</v>
      </c>
      <c r="H2">
        <v>552</v>
      </c>
      <c r="I2">
        <v>0</v>
      </c>
      <c r="J2">
        <v>0</v>
      </c>
      <c r="K2">
        <v>0</v>
      </c>
      <c r="L2">
        <v>0</v>
      </c>
      <c r="M2">
        <v>0</v>
      </c>
      <c r="N2">
        <v>0</v>
      </c>
      <c r="O2">
        <v>0</v>
      </c>
      <c r="P2">
        <v>0</v>
      </c>
      <c r="Q2">
        <v>0</v>
      </c>
      <c r="R2">
        <v>0</v>
      </c>
      <c r="S2">
        <v>0</v>
      </c>
      <c r="T2">
        <v>0</v>
      </c>
      <c r="U2">
        <v>0</v>
      </c>
      <c r="V2">
        <v>0</v>
      </c>
      <c r="W2">
        <v>0</v>
      </c>
      <c r="X2">
        <v>0</v>
      </c>
      <c r="Y2">
        <v>0</v>
      </c>
      <c r="Z2">
        <v>0</v>
      </c>
      <c r="AA2">
        <v>0</v>
      </c>
      <c r="AB2">
        <v>0</v>
      </c>
      <c r="AC2">
        <v>0</v>
      </c>
    </row>
    <row r="3" spans="1:29" x14ac:dyDescent="0.2">
      <c r="A3" t="s">
        <v>317</v>
      </c>
      <c r="B3" t="s">
        <v>318</v>
      </c>
      <c r="C3" t="s">
        <v>319</v>
      </c>
      <c r="F3" t="s">
        <v>63</v>
      </c>
      <c r="G3">
        <v>0</v>
      </c>
      <c r="H3">
        <v>691</v>
      </c>
      <c r="I3">
        <v>0</v>
      </c>
      <c r="J3">
        <v>0</v>
      </c>
      <c r="K3">
        <v>0</v>
      </c>
      <c r="L3">
        <v>0</v>
      </c>
      <c r="M3">
        <v>0</v>
      </c>
      <c r="N3">
        <v>0</v>
      </c>
      <c r="O3">
        <v>0</v>
      </c>
      <c r="P3">
        <v>0</v>
      </c>
      <c r="Q3">
        <v>0</v>
      </c>
      <c r="R3">
        <v>0</v>
      </c>
      <c r="S3">
        <v>0</v>
      </c>
      <c r="T3">
        <v>0</v>
      </c>
      <c r="U3">
        <v>0</v>
      </c>
      <c r="V3">
        <v>0</v>
      </c>
      <c r="W3">
        <v>0</v>
      </c>
      <c r="X3">
        <v>0</v>
      </c>
      <c r="Y3">
        <v>0</v>
      </c>
      <c r="Z3">
        <v>0</v>
      </c>
      <c r="AA3">
        <v>0</v>
      </c>
      <c r="AB3">
        <v>0</v>
      </c>
      <c r="AC3">
        <v>0</v>
      </c>
    </row>
    <row r="4" spans="1:29" x14ac:dyDescent="0.2">
      <c r="A4" t="s">
        <v>317</v>
      </c>
      <c r="B4" t="s">
        <v>318</v>
      </c>
      <c r="C4" t="s">
        <v>320</v>
      </c>
      <c r="F4" t="s">
        <v>61</v>
      </c>
      <c r="G4">
        <v>0</v>
      </c>
      <c r="H4">
        <v>0</v>
      </c>
      <c r="I4">
        <v>822</v>
      </c>
      <c r="J4">
        <v>0</v>
      </c>
      <c r="K4">
        <v>0</v>
      </c>
      <c r="L4">
        <v>0</v>
      </c>
      <c r="M4">
        <v>0</v>
      </c>
      <c r="N4">
        <v>0</v>
      </c>
      <c r="O4">
        <v>0</v>
      </c>
      <c r="P4">
        <v>0</v>
      </c>
      <c r="Q4">
        <v>0</v>
      </c>
      <c r="R4">
        <v>0</v>
      </c>
      <c r="S4">
        <v>0</v>
      </c>
      <c r="T4">
        <v>0</v>
      </c>
      <c r="U4">
        <v>0</v>
      </c>
      <c r="V4">
        <v>0</v>
      </c>
      <c r="W4">
        <v>0</v>
      </c>
      <c r="X4">
        <v>0</v>
      </c>
      <c r="Y4">
        <v>0</v>
      </c>
      <c r="Z4">
        <v>0</v>
      </c>
      <c r="AA4">
        <v>0</v>
      </c>
      <c r="AB4">
        <v>0</v>
      </c>
      <c r="AC4">
        <v>0</v>
      </c>
    </row>
    <row r="5" spans="1:29" x14ac:dyDescent="0.2">
      <c r="A5" t="s">
        <v>317</v>
      </c>
      <c r="B5" t="s">
        <v>318</v>
      </c>
      <c r="C5" t="s">
        <v>321</v>
      </c>
      <c r="F5" t="s">
        <v>61</v>
      </c>
      <c r="G5">
        <v>3722</v>
      </c>
      <c r="H5">
        <v>0</v>
      </c>
      <c r="I5">
        <v>3</v>
      </c>
      <c r="J5">
        <v>0</v>
      </c>
      <c r="K5">
        <v>0</v>
      </c>
      <c r="L5">
        <v>0</v>
      </c>
      <c r="M5">
        <v>0</v>
      </c>
      <c r="N5">
        <v>0</v>
      </c>
      <c r="O5">
        <v>0</v>
      </c>
      <c r="P5">
        <v>0</v>
      </c>
      <c r="Q5">
        <v>687</v>
      </c>
      <c r="R5">
        <v>0</v>
      </c>
      <c r="S5">
        <v>194</v>
      </c>
      <c r="T5">
        <v>0</v>
      </c>
      <c r="U5">
        <v>0</v>
      </c>
      <c r="V5">
        <v>0</v>
      </c>
      <c r="W5">
        <v>0</v>
      </c>
      <c r="X5">
        <v>0</v>
      </c>
      <c r="Y5">
        <v>0</v>
      </c>
      <c r="Z5">
        <v>0</v>
      </c>
      <c r="AA5">
        <v>0</v>
      </c>
      <c r="AB5">
        <v>0</v>
      </c>
      <c r="AC5">
        <v>0</v>
      </c>
    </row>
    <row r="6" spans="1:29" x14ac:dyDescent="0.2">
      <c r="A6" t="s">
        <v>317</v>
      </c>
      <c r="B6" t="s">
        <v>318</v>
      </c>
      <c r="C6" t="s">
        <v>321</v>
      </c>
      <c r="F6" t="s">
        <v>63</v>
      </c>
      <c r="G6">
        <v>5208</v>
      </c>
      <c r="H6">
        <v>0</v>
      </c>
      <c r="I6">
        <v>0</v>
      </c>
      <c r="J6">
        <v>0</v>
      </c>
      <c r="K6">
        <v>0</v>
      </c>
      <c r="L6">
        <v>0</v>
      </c>
      <c r="M6">
        <v>0</v>
      </c>
      <c r="N6">
        <v>0</v>
      </c>
      <c r="O6">
        <v>0</v>
      </c>
      <c r="P6">
        <v>0</v>
      </c>
      <c r="Q6">
        <v>1139</v>
      </c>
      <c r="R6">
        <v>0</v>
      </c>
      <c r="S6">
        <v>-24</v>
      </c>
      <c r="T6">
        <v>0</v>
      </c>
      <c r="U6">
        <v>0</v>
      </c>
      <c r="V6">
        <v>0</v>
      </c>
      <c r="W6">
        <v>0</v>
      </c>
      <c r="X6">
        <v>0</v>
      </c>
      <c r="Y6">
        <v>0</v>
      </c>
      <c r="Z6">
        <v>0</v>
      </c>
      <c r="AA6">
        <v>0</v>
      </c>
      <c r="AB6">
        <v>0</v>
      </c>
      <c r="AC6">
        <v>0</v>
      </c>
    </row>
    <row r="7" spans="1:29" x14ac:dyDescent="0.2">
      <c r="A7" t="s">
        <v>317</v>
      </c>
      <c r="B7" t="s">
        <v>318</v>
      </c>
      <c r="C7" t="s">
        <v>322</v>
      </c>
      <c r="F7" t="s">
        <v>61</v>
      </c>
      <c r="G7">
        <v>10385</v>
      </c>
      <c r="H7">
        <v>0</v>
      </c>
      <c r="I7">
        <v>2</v>
      </c>
      <c r="J7">
        <v>0</v>
      </c>
      <c r="K7">
        <v>0</v>
      </c>
      <c r="L7">
        <v>0</v>
      </c>
      <c r="M7">
        <v>0</v>
      </c>
      <c r="N7">
        <v>0</v>
      </c>
      <c r="O7">
        <v>0</v>
      </c>
      <c r="P7">
        <v>0</v>
      </c>
      <c r="Q7">
        <v>0</v>
      </c>
      <c r="R7">
        <v>0</v>
      </c>
      <c r="S7">
        <v>0</v>
      </c>
      <c r="T7">
        <v>0</v>
      </c>
      <c r="U7">
        <v>0</v>
      </c>
      <c r="V7">
        <v>0</v>
      </c>
      <c r="W7">
        <v>0</v>
      </c>
      <c r="X7">
        <v>0</v>
      </c>
      <c r="Y7">
        <v>0</v>
      </c>
      <c r="Z7">
        <v>0</v>
      </c>
      <c r="AA7">
        <v>0</v>
      </c>
      <c r="AB7">
        <v>0</v>
      </c>
      <c r="AC7">
        <v>0</v>
      </c>
    </row>
    <row r="8" spans="1:29" x14ac:dyDescent="0.2">
      <c r="A8" t="s">
        <v>317</v>
      </c>
      <c r="B8" t="s">
        <v>318</v>
      </c>
      <c r="C8" t="s">
        <v>322</v>
      </c>
      <c r="F8" t="s">
        <v>63</v>
      </c>
      <c r="G8">
        <v>11780</v>
      </c>
      <c r="H8">
        <v>0</v>
      </c>
      <c r="I8">
        <v>0</v>
      </c>
      <c r="J8">
        <v>0</v>
      </c>
      <c r="K8">
        <v>0</v>
      </c>
      <c r="L8">
        <v>0</v>
      </c>
      <c r="M8">
        <v>0</v>
      </c>
      <c r="N8">
        <v>0</v>
      </c>
      <c r="O8">
        <v>0</v>
      </c>
      <c r="P8">
        <v>0</v>
      </c>
      <c r="Q8">
        <v>1742</v>
      </c>
      <c r="R8">
        <v>0</v>
      </c>
      <c r="S8">
        <v>0</v>
      </c>
      <c r="T8">
        <v>0</v>
      </c>
      <c r="U8">
        <v>0</v>
      </c>
      <c r="V8">
        <v>0</v>
      </c>
      <c r="W8">
        <v>0</v>
      </c>
      <c r="X8">
        <v>0</v>
      </c>
      <c r="Y8">
        <v>0</v>
      </c>
      <c r="Z8">
        <v>0</v>
      </c>
      <c r="AA8">
        <v>0</v>
      </c>
      <c r="AB8">
        <v>0</v>
      </c>
      <c r="AC8">
        <v>0</v>
      </c>
    </row>
    <row r="9" spans="1:29" x14ac:dyDescent="0.2">
      <c r="A9" t="s">
        <v>317</v>
      </c>
      <c r="B9" t="s">
        <v>318</v>
      </c>
      <c r="C9" t="s">
        <v>323</v>
      </c>
      <c r="F9" t="s">
        <v>61</v>
      </c>
      <c r="G9">
        <v>6224</v>
      </c>
      <c r="H9">
        <v>0</v>
      </c>
      <c r="I9">
        <v>0</v>
      </c>
      <c r="J9">
        <v>0</v>
      </c>
      <c r="K9">
        <v>0</v>
      </c>
      <c r="L9">
        <v>0</v>
      </c>
      <c r="M9">
        <v>0</v>
      </c>
      <c r="N9">
        <v>0</v>
      </c>
      <c r="O9">
        <v>0</v>
      </c>
      <c r="P9">
        <v>0</v>
      </c>
      <c r="Q9">
        <v>0</v>
      </c>
      <c r="R9">
        <v>0</v>
      </c>
      <c r="S9">
        <v>0</v>
      </c>
      <c r="T9">
        <v>0</v>
      </c>
      <c r="U9">
        <v>0</v>
      </c>
      <c r="V9">
        <v>0</v>
      </c>
      <c r="W9">
        <v>0</v>
      </c>
      <c r="X9">
        <v>0</v>
      </c>
      <c r="Y9">
        <v>0</v>
      </c>
      <c r="Z9">
        <v>0</v>
      </c>
      <c r="AA9">
        <v>0</v>
      </c>
      <c r="AB9">
        <v>0</v>
      </c>
      <c r="AC9">
        <v>0</v>
      </c>
    </row>
    <row r="10" spans="1:29" x14ac:dyDescent="0.2">
      <c r="A10" t="s">
        <v>317</v>
      </c>
      <c r="B10" t="s">
        <v>318</v>
      </c>
      <c r="C10" t="s">
        <v>323</v>
      </c>
      <c r="F10" t="s">
        <v>63</v>
      </c>
      <c r="G10">
        <v>1312</v>
      </c>
      <c r="H10">
        <v>0</v>
      </c>
      <c r="I10">
        <v>0</v>
      </c>
      <c r="J10">
        <v>0</v>
      </c>
      <c r="K10">
        <v>0</v>
      </c>
      <c r="L10">
        <v>0</v>
      </c>
      <c r="M10">
        <v>0</v>
      </c>
      <c r="N10">
        <v>0</v>
      </c>
      <c r="O10">
        <v>0</v>
      </c>
      <c r="P10">
        <v>0</v>
      </c>
      <c r="Q10">
        <v>0</v>
      </c>
      <c r="R10">
        <v>0</v>
      </c>
      <c r="S10">
        <v>0</v>
      </c>
      <c r="T10">
        <v>0</v>
      </c>
      <c r="U10">
        <v>0</v>
      </c>
      <c r="V10">
        <v>0</v>
      </c>
      <c r="W10">
        <v>0</v>
      </c>
      <c r="X10">
        <v>0</v>
      </c>
      <c r="Y10">
        <v>0</v>
      </c>
      <c r="Z10">
        <v>0</v>
      </c>
      <c r="AA10">
        <v>0</v>
      </c>
      <c r="AB10">
        <v>0</v>
      </c>
      <c r="AC10">
        <v>0</v>
      </c>
    </row>
    <row r="11" spans="1:29" x14ac:dyDescent="0.2">
      <c r="A11" t="s">
        <v>317</v>
      </c>
      <c r="B11" t="s">
        <v>318</v>
      </c>
      <c r="C11" t="s">
        <v>324</v>
      </c>
      <c r="F11" t="s">
        <v>61</v>
      </c>
      <c r="G11">
        <v>5706</v>
      </c>
      <c r="H11">
        <v>0</v>
      </c>
      <c r="I11">
        <v>9</v>
      </c>
      <c r="J11">
        <v>0</v>
      </c>
      <c r="K11">
        <v>0</v>
      </c>
      <c r="L11">
        <v>0</v>
      </c>
      <c r="M11">
        <v>0</v>
      </c>
      <c r="N11">
        <v>0</v>
      </c>
      <c r="O11">
        <v>0</v>
      </c>
      <c r="P11">
        <v>0</v>
      </c>
      <c r="Q11">
        <v>-3056</v>
      </c>
      <c r="R11">
        <v>0</v>
      </c>
      <c r="S11">
        <v>0</v>
      </c>
      <c r="T11">
        <v>0</v>
      </c>
      <c r="U11">
        <v>0</v>
      </c>
      <c r="V11">
        <v>0</v>
      </c>
      <c r="W11">
        <v>0</v>
      </c>
      <c r="X11">
        <v>0</v>
      </c>
      <c r="Y11">
        <v>0</v>
      </c>
      <c r="Z11">
        <v>0</v>
      </c>
      <c r="AA11">
        <v>0</v>
      </c>
      <c r="AB11">
        <v>0</v>
      </c>
      <c r="AC11">
        <v>0</v>
      </c>
    </row>
    <row r="12" spans="1:29" x14ac:dyDescent="0.2">
      <c r="A12" t="s">
        <v>317</v>
      </c>
      <c r="B12" t="s">
        <v>318</v>
      </c>
      <c r="C12" t="s">
        <v>324</v>
      </c>
      <c r="F12" t="s">
        <v>63</v>
      </c>
      <c r="G12">
        <v>802</v>
      </c>
      <c r="H12">
        <v>0</v>
      </c>
      <c r="I12">
        <v>0</v>
      </c>
      <c r="J12">
        <v>0</v>
      </c>
      <c r="K12">
        <v>0</v>
      </c>
      <c r="L12">
        <v>0</v>
      </c>
      <c r="M12">
        <v>0</v>
      </c>
      <c r="N12">
        <v>0</v>
      </c>
      <c r="O12">
        <v>0</v>
      </c>
      <c r="P12">
        <v>0</v>
      </c>
      <c r="Q12">
        <v>-386</v>
      </c>
      <c r="R12">
        <v>0</v>
      </c>
      <c r="S12">
        <v>0</v>
      </c>
      <c r="T12">
        <v>0</v>
      </c>
      <c r="U12">
        <v>0</v>
      </c>
      <c r="V12">
        <v>0</v>
      </c>
      <c r="W12">
        <v>0</v>
      </c>
      <c r="X12">
        <v>0</v>
      </c>
      <c r="Y12">
        <v>0</v>
      </c>
      <c r="Z12">
        <v>0</v>
      </c>
      <c r="AA12">
        <v>0</v>
      </c>
      <c r="AB12">
        <v>0</v>
      </c>
      <c r="AC12">
        <v>0</v>
      </c>
    </row>
    <row r="13" spans="1:29" s="36" customFormat="1" x14ac:dyDescent="0.2">
      <c r="A13" t="s">
        <v>317</v>
      </c>
      <c r="B13" t="s">
        <v>318</v>
      </c>
      <c r="C13" t="s">
        <v>325</v>
      </c>
      <c r="D13"/>
      <c r="E13"/>
      <c r="F13" t="s">
        <v>61</v>
      </c>
      <c r="G13">
        <v>0</v>
      </c>
      <c r="H13">
        <v>0</v>
      </c>
      <c r="I13">
        <v>95597</v>
      </c>
      <c r="J13">
        <v>0</v>
      </c>
      <c r="K13">
        <v>0</v>
      </c>
      <c r="L13">
        <v>0</v>
      </c>
      <c r="M13">
        <v>0</v>
      </c>
      <c r="N13">
        <v>0</v>
      </c>
      <c r="O13">
        <v>0</v>
      </c>
      <c r="P13">
        <v>0</v>
      </c>
      <c r="Q13">
        <v>0</v>
      </c>
      <c r="R13"/>
      <c r="S13">
        <v>0</v>
      </c>
      <c r="T13">
        <v>0</v>
      </c>
      <c r="U13">
        <v>-6738</v>
      </c>
      <c r="V13">
        <v>0</v>
      </c>
      <c r="W13">
        <v>0</v>
      </c>
      <c r="X13">
        <v>0</v>
      </c>
      <c r="Y13">
        <v>0</v>
      </c>
      <c r="Z13">
        <v>0</v>
      </c>
      <c r="AA13">
        <v>0</v>
      </c>
      <c r="AB13">
        <v>0</v>
      </c>
      <c r="AC13">
        <v>0</v>
      </c>
    </row>
    <row r="14" spans="1:29" s="36" customFormat="1" x14ac:dyDescent="0.2">
      <c r="A14" t="s">
        <v>317</v>
      </c>
      <c r="B14" t="s">
        <v>318</v>
      </c>
      <c r="C14" t="s">
        <v>326</v>
      </c>
      <c r="D14"/>
      <c r="E14"/>
      <c r="F14" t="s">
        <v>61</v>
      </c>
      <c r="G14">
        <v>16</v>
      </c>
      <c r="H14">
        <v>0</v>
      </c>
      <c r="I14">
        <v>34155</v>
      </c>
      <c r="J14">
        <v>0</v>
      </c>
      <c r="K14">
        <v>0</v>
      </c>
      <c r="L14">
        <v>0</v>
      </c>
      <c r="M14">
        <v>0</v>
      </c>
      <c r="N14">
        <v>81</v>
      </c>
      <c r="O14">
        <v>0</v>
      </c>
      <c r="P14">
        <v>0</v>
      </c>
      <c r="Q14">
        <v>0</v>
      </c>
      <c r="R14">
        <v>1116</v>
      </c>
      <c r="S14">
        <v>0</v>
      </c>
      <c r="T14">
        <v>0</v>
      </c>
      <c r="U14">
        <v>-1240</v>
      </c>
      <c r="V14">
        <v>0</v>
      </c>
      <c r="W14">
        <v>0</v>
      </c>
      <c r="X14">
        <v>0</v>
      </c>
      <c r="Y14">
        <v>0</v>
      </c>
      <c r="Z14">
        <v>0</v>
      </c>
      <c r="AA14">
        <v>0</v>
      </c>
      <c r="AB14">
        <v>193</v>
      </c>
      <c r="AC14">
        <v>0</v>
      </c>
    </row>
    <row r="15" spans="1:29" s="36" customFormat="1" x14ac:dyDescent="0.2">
      <c r="A15" t="s">
        <v>317</v>
      </c>
      <c r="B15" t="s">
        <v>318</v>
      </c>
      <c r="C15" t="s">
        <v>327</v>
      </c>
      <c r="D15"/>
      <c r="E15"/>
      <c r="F15" t="s">
        <v>63</v>
      </c>
      <c r="G15">
        <v>0</v>
      </c>
      <c r="H15">
        <v>903</v>
      </c>
      <c r="I15">
        <v>98346</v>
      </c>
      <c r="J15">
        <v>0</v>
      </c>
      <c r="K15">
        <v>0</v>
      </c>
      <c r="L15">
        <v>0</v>
      </c>
      <c r="M15">
        <v>0</v>
      </c>
      <c r="N15">
        <v>0</v>
      </c>
      <c r="O15">
        <v>0</v>
      </c>
      <c r="P15">
        <v>0</v>
      </c>
      <c r="Q15">
        <v>0</v>
      </c>
      <c r="R15">
        <f>161</f>
        <v>161</v>
      </c>
      <c r="S15">
        <v>0</v>
      </c>
      <c r="T15">
        <v>0</v>
      </c>
      <c r="U15">
        <v>-10638</v>
      </c>
      <c r="V15">
        <v>0</v>
      </c>
      <c r="W15">
        <v>0</v>
      </c>
      <c r="X15">
        <v>0</v>
      </c>
      <c r="Y15">
        <v>0</v>
      </c>
      <c r="Z15">
        <v>0</v>
      </c>
      <c r="AA15">
        <v>0</v>
      </c>
      <c r="AB15">
        <v>479</v>
      </c>
      <c r="AC15">
        <f>-161</f>
        <v>-161</v>
      </c>
    </row>
    <row r="16" spans="1:29" s="36" customFormat="1" x14ac:dyDescent="0.2">
      <c r="A16" t="s">
        <v>317</v>
      </c>
      <c r="B16" t="s">
        <v>318</v>
      </c>
      <c r="C16" t="s">
        <v>328</v>
      </c>
      <c r="D16"/>
      <c r="E16"/>
      <c r="F16" t="s">
        <v>63</v>
      </c>
      <c r="G16">
        <v>236</v>
      </c>
      <c r="H16">
        <v>870</v>
      </c>
      <c r="I16">
        <v>38267</v>
      </c>
      <c r="J16">
        <v>0</v>
      </c>
      <c r="K16">
        <v>0</v>
      </c>
      <c r="L16">
        <v>0</v>
      </c>
      <c r="M16">
        <v>0</v>
      </c>
      <c r="N16">
        <v>299</v>
      </c>
      <c r="O16">
        <v>0</v>
      </c>
      <c r="P16">
        <v>0</v>
      </c>
      <c r="Q16">
        <v>0</v>
      </c>
      <c r="R16">
        <v>0</v>
      </c>
      <c r="S16">
        <v>0</v>
      </c>
      <c r="T16">
        <v>0</v>
      </c>
      <c r="U16">
        <v>-1214</v>
      </c>
      <c r="V16">
        <v>0</v>
      </c>
      <c r="W16">
        <v>0</v>
      </c>
      <c r="X16">
        <v>0</v>
      </c>
      <c r="Y16">
        <v>0</v>
      </c>
      <c r="Z16">
        <v>0</v>
      </c>
      <c r="AA16">
        <v>0</v>
      </c>
      <c r="AB16">
        <v>936</v>
      </c>
      <c r="AC16">
        <v>0</v>
      </c>
    </row>
    <row r="17" spans="1:29" x14ac:dyDescent="0.2">
      <c r="A17" t="s">
        <v>329</v>
      </c>
      <c r="B17" t="s">
        <v>299</v>
      </c>
      <c r="C17" t="s">
        <v>330</v>
      </c>
      <c r="E17">
        <v>1</v>
      </c>
      <c r="G17">
        <v>0</v>
      </c>
      <c r="H17">
        <v>0</v>
      </c>
      <c r="I17">
        <v>0</v>
      </c>
      <c r="J17">
        <v>0</v>
      </c>
      <c r="K17">
        <v>0</v>
      </c>
      <c r="L17">
        <v>0</v>
      </c>
      <c r="M17">
        <v>0</v>
      </c>
      <c r="N17">
        <v>0</v>
      </c>
      <c r="O17">
        <v>0</v>
      </c>
      <c r="P17">
        <v>0</v>
      </c>
      <c r="Q17">
        <v>15757</v>
      </c>
      <c r="R17">
        <v>42</v>
      </c>
      <c r="S17">
        <v>0</v>
      </c>
      <c r="T17">
        <v>0</v>
      </c>
      <c r="U17">
        <v>0</v>
      </c>
      <c r="V17">
        <v>0</v>
      </c>
      <c r="W17">
        <v>0</v>
      </c>
      <c r="X17">
        <v>0</v>
      </c>
      <c r="Y17">
        <v>0</v>
      </c>
      <c r="Z17">
        <v>0</v>
      </c>
      <c r="AA17">
        <v>0</v>
      </c>
      <c r="AB17">
        <v>0</v>
      </c>
      <c r="AC17">
        <v>0</v>
      </c>
    </row>
    <row r="18" spans="1:29" x14ac:dyDescent="0.2">
      <c r="A18" t="s">
        <v>329</v>
      </c>
      <c r="B18" t="s">
        <v>299</v>
      </c>
      <c r="C18" t="s">
        <v>330</v>
      </c>
      <c r="E18">
        <v>2</v>
      </c>
      <c r="G18">
        <v>0</v>
      </c>
      <c r="H18">
        <v>0</v>
      </c>
      <c r="I18">
        <v>0</v>
      </c>
      <c r="J18">
        <v>0</v>
      </c>
      <c r="K18">
        <v>0</v>
      </c>
      <c r="L18">
        <v>0</v>
      </c>
      <c r="M18">
        <v>0</v>
      </c>
      <c r="N18">
        <v>0</v>
      </c>
      <c r="O18">
        <v>0</v>
      </c>
      <c r="P18">
        <v>0</v>
      </c>
      <c r="Q18">
        <v>5918</v>
      </c>
      <c r="R18">
        <v>-191</v>
      </c>
      <c r="S18">
        <v>0</v>
      </c>
      <c r="T18">
        <v>0</v>
      </c>
      <c r="U18">
        <v>0</v>
      </c>
      <c r="V18">
        <v>0</v>
      </c>
      <c r="W18">
        <v>0</v>
      </c>
      <c r="X18">
        <v>0</v>
      </c>
      <c r="Y18">
        <v>0</v>
      </c>
      <c r="Z18">
        <v>0</v>
      </c>
      <c r="AA18">
        <v>0</v>
      </c>
      <c r="AB18">
        <v>0</v>
      </c>
      <c r="AC18">
        <v>-41</v>
      </c>
    </row>
    <row r="19" spans="1:29" x14ac:dyDescent="0.2">
      <c r="A19" t="s">
        <v>329</v>
      </c>
      <c r="B19" t="s">
        <v>299</v>
      </c>
      <c r="C19" t="s">
        <v>330</v>
      </c>
      <c r="E19">
        <v>3</v>
      </c>
      <c r="G19">
        <v>0</v>
      </c>
      <c r="H19">
        <v>0</v>
      </c>
      <c r="I19">
        <v>0</v>
      </c>
      <c r="J19">
        <v>0</v>
      </c>
      <c r="K19">
        <v>0</v>
      </c>
      <c r="L19">
        <v>0</v>
      </c>
      <c r="M19">
        <v>0</v>
      </c>
      <c r="N19">
        <v>0</v>
      </c>
      <c r="O19">
        <v>0</v>
      </c>
      <c r="P19">
        <v>0</v>
      </c>
      <c r="Q19">
        <v>4568</v>
      </c>
      <c r="R19">
        <v>344</v>
      </c>
      <c r="S19">
        <v>0</v>
      </c>
      <c r="T19">
        <v>0</v>
      </c>
      <c r="U19">
        <v>0</v>
      </c>
      <c r="V19">
        <v>0</v>
      </c>
      <c r="W19">
        <v>0</v>
      </c>
      <c r="X19">
        <v>0</v>
      </c>
      <c r="Y19">
        <v>0</v>
      </c>
      <c r="Z19">
        <v>0</v>
      </c>
      <c r="AA19">
        <v>0</v>
      </c>
      <c r="AB19">
        <v>0</v>
      </c>
      <c r="AC19">
        <v>0</v>
      </c>
    </row>
    <row r="20" spans="1:29" x14ac:dyDescent="0.2">
      <c r="A20" t="s">
        <v>329</v>
      </c>
      <c r="B20" t="s">
        <v>299</v>
      </c>
      <c r="C20" t="s">
        <v>330</v>
      </c>
      <c r="E20">
        <v>4</v>
      </c>
      <c r="G20">
        <v>0</v>
      </c>
      <c r="H20">
        <v>0</v>
      </c>
      <c r="I20">
        <v>0</v>
      </c>
      <c r="J20">
        <v>0</v>
      </c>
      <c r="K20">
        <v>0</v>
      </c>
      <c r="L20">
        <v>0</v>
      </c>
      <c r="M20">
        <v>0</v>
      </c>
      <c r="N20">
        <v>0</v>
      </c>
      <c r="O20">
        <v>0</v>
      </c>
      <c r="P20">
        <v>0</v>
      </c>
      <c r="Q20">
        <v>39092</v>
      </c>
      <c r="R20">
        <v>0</v>
      </c>
      <c r="S20">
        <v>0</v>
      </c>
      <c r="T20">
        <v>0</v>
      </c>
      <c r="U20">
        <v>0</v>
      </c>
      <c r="V20">
        <v>0</v>
      </c>
      <c r="W20">
        <v>0</v>
      </c>
      <c r="X20">
        <v>0</v>
      </c>
      <c r="Y20">
        <v>0</v>
      </c>
      <c r="Z20">
        <v>0</v>
      </c>
      <c r="AA20">
        <v>0</v>
      </c>
      <c r="AB20">
        <v>35</v>
      </c>
      <c r="AC20">
        <v>0</v>
      </c>
    </row>
    <row r="21" spans="1:29" x14ac:dyDescent="0.2">
      <c r="A21" t="s">
        <v>329</v>
      </c>
      <c r="B21" t="s">
        <v>299</v>
      </c>
      <c r="C21" t="s">
        <v>330</v>
      </c>
      <c r="E21">
        <v>5</v>
      </c>
      <c r="G21">
        <v>0</v>
      </c>
      <c r="H21">
        <v>0</v>
      </c>
      <c r="I21">
        <v>0</v>
      </c>
      <c r="J21">
        <v>0</v>
      </c>
      <c r="K21">
        <v>0</v>
      </c>
      <c r="L21">
        <v>0</v>
      </c>
      <c r="M21">
        <v>0</v>
      </c>
      <c r="N21">
        <v>0</v>
      </c>
      <c r="O21">
        <v>0</v>
      </c>
      <c r="P21">
        <v>0</v>
      </c>
      <c r="Q21">
        <v>6664</v>
      </c>
      <c r="R21">
        <v>-606</v>
      </c>
      <c r="S21">
        <v>0</v>
      </c>
      <c r="T21">
        <v>0</v>
      </c>
      <c r="U21">
        <v>0</v>
      </c>
      <c r="V21">
        <v>0</v>
      </c>
      <c r="W21">
        <v>0</v>
      </c>
      <c r="X21">
        <v>0</v>
      </c>
      <c r="Y21">
        <v>0</v>
      </c>
      <c r="Z21">
        <v>0</v>
      </c>
      <c r="AA21">
        <v>0</v>
      </c>
      <c r="AB21">
        <v>0</v>
      </c>
      <c r="AC21">
        <v>-22</v>
      </c>
    </row>
    <row r="22" spans="1:29" x14ac:dyDescent="0.2">
      <c r="A22" t="s">
        <v>329</v>
      </c>
      <c r="B22" t="s">
        <v>299</v>
      </c>
      <c r="C22" t="s">
        <v>330</v>
      </c>
      <c r="E22">
        <v>6</v>
      </c>
      <c r="G22">
        <v>0</v>
      </c>
      <c r="H22">
        <v>0</v>
      </c>
      <c r="I22">
        <v>0</v>
      </c>
      <c r="J22">
        <v>0</v>
      </c>
      <c r="K22">
        <v>0</v>
      </c>
      <c r="L22">
        <v>0</v>
      </c>
      <c r="M22">
        <v>0</v>
      </c>
      <c r="N22">
        <v>0</v>
      </c>
      <c r="O22">
        <v>0</v>
      </c>
      <c r="P22">
        <v>0</v>
      </c>
      <c r="Q22">
        <v>6555</v>
      </c>
      <c r="R22">
        <v>-951</v>
      </c>
      <c r="S22">
        <v>0</v>
      </c>
      <c r="T22">
        <v>0</v>
      </c>
      <c r="U22">
        <v>0</v>
      </c>
      <c r="V22">
        <v>0</v>
      </c>
      <c r="W22">
        <v>0</v>
      </c>
      <c r="X22">
        <v>0</v>
      </c>
      <c r="Y22">
        <v>0</v>
      </c>
      <c r="Z22">
        <v>0</v>
      </c>
      <c r="AA22">
        <v>0</v>
      </c>
      <c r="AB22">
        <v>0</v>
      </c>
      <c r="AC22">
        <v>-82</v>
      </c>
    </row>
    <row r="23" spans="1:29" x14ac:dyDescent="0.2">
      <c r="A23" t="s">
        <v>329</v>
      </c>
      <c r="B23" t="s">
        <v>299</v>
      </c>
      <c r="C23" t="s">
        <v>330</v>
      </c>
      <c r="E23">
        <v>7</v>
      </c>
      <c r="G23">
        <v>0</v>
      </c>
      <c r="H23">
        <v>0</v>
      </c>
      <c r="I23">
        <v>0</v>
      </c>
      <c r="J23">
        <v>0</v>
      </c>
      <c r="K23">
        <v>0</v>
      </c>
      <c r="L23">
        <v>0</v>
      </c>
      <c r="M23">
        <v>0</v>
      </c>
      <c r="N23">
        <v>0</v>
      </c>
      <c r="O23">
        <v>0</v>
      </c>
      <c r="P23">
        <v>0</v>
      </c>
      <c r="Q23">
        <v>14590</v>
      </c>
      <c r="R23">
        <v>-108</v>
      </c>
      <c r="S23">
        <v>0</v>
      </c>
      <c r="T23">
        <v>0</v>
      </c>
      <c r="U23">
        <v>0</v>
      </c>
      <c r="V23">
        <v>0</v>
      </c>
      <c r="W23">
        <v>0</v>
      </c>
      <c r="X23">
        <v>0</v>
      </c>
      <c r="Y23">
        <v>0</v>
      </c>
      <c r="Z23">
        <v>0</v>
      </c>
      <c r="AA23">
        <v>0</v>
      </c>
      <c r="AB23">
        <v>0</v>
      </c>
      <c r="AC23">
        <v>-20</v>
      </c>
    </row>
    <row r="24" spans="1:29" x14ac:dyDescent="0.2">
      <c r="A24" t="s">
        <v>329</v>
      </c>
      <c r="B24" t="s">
        <v>299</v>
      </c>
      <c r="C24" t="s">
        <v>330</v>
      </c>
      <c r="E24">
        <v>8</v>
      </c>
      <c r="G24">
        <v>0</v>
      </c>
      <c r="H24">
        <v>0</v>
      </c>
      <c r="I24">
        <v>0</v>
      </c>
      <c r="J24">
        <v>0</v>
      </c>
      <c r="K24">
        <v>0</v>
      </c>
      <c r="L24">
        <v>0</v>
      </c>
      <c r="M24">
        <v>0</v>
      </c>
      <c r="N24">
        <v>0</v>
      </c>
      <c r="O24">
        <v>0</v>
      </c>
      <c r="P24">
        <v>0</v>
      </c>
      <c r="Q24">
        <v>3093</v>
      </c>
      <c r="R24">
        <v>5</v>
      </c>
      <c r="S24">
        <v>0</v>
      </c>
      <c r="T24">
        <v>0</v>
      </c>
      <c r="U24">
        <v>0</v>
      </c>
      <c r="V24">
        <v>0</v>
      </c>
      <c r="W24">
        <v>0</v>
      </c>
      <c r="X24">
        <v>0</v>
      </c>
      <c r="Y24">
        <v>0</v>
      </c>
      <c r="Z24">
        <v>0</v>
      </c>
      <c r="AA24">
        <v>0</v>
      </c>
      <c r="AB24">
        <v>0</v>
      </c>
      <c r="AC24">
        <v>0</v>
      </c>
    </row>
    <row r="25" spans="1:29" x14ac:dyDescent="0.2">
      <c r="A25" t="s">
        <v>329</v>
      </c>
      <c r="B25" t="s">
        <v>299</v>
      </c>
      <c r="C25" t="s">
        <v>330</v>
      </c>
      <c r="E25">
        <v>9</v>
      </c>
      <c r="G25">
        <v>0</v>
      </c>
      <c r="H25">
        <v>0</v>
      </c>
      <c r="I25">
        <v>0</v>
      </c>
      <c r="J25">
        <v>0</v>
      </c>
      <c r="K25">
        <v>0</v>
      </c>
      <c r="L25">
        <v>0</v>
      </c>
      <c r="M25">
        <v>0</v>
      </c>
      <c r="N25">
        <v>0</v>
      </c>
      <c r="O25">
        <v>0</v>
      </c>
      <c r="P25">
        <v>0</v>
      </c>
      <c r="Q25">
        <v>12177</v>
      </c>
      <c r="R25">
        <v>-325</v>
      </c>
      <c r="S25">
        <v>0</v>
      </c>
      <c r="T25">
        <v>0</v>
      </c>
      <c r="U25">
        <v>0</v>
      </c>
      <c r="V25">
        <v>0</v>
      </c>
      <c r="W25">
        <v>0</v>
      </c>
      <c r="X25">
        <v>0</v>
      </c>
      <c r="Y25">
        <v>0</v>
      </c>
      <c r="Z25">
        <v>0</v>
      </c>
      <c r="AA25">
        <v>0</v>
      </c>
      <c r="AB25">
        <v>0</v>
      </c>
      <c r="AC25">
        <v>-44</v>
      </c>
    </row>
    <row r="26" spans="1:29" x14ac:dyDescent="0.2">
      <c r="A26" t="s">
        <v>329</v>
      </c>
      <c r="B26" t="s">
        <v>299</v>
      </c>
      <c r="C26" t="s">
        <v>330</v>
      </c>
      <c r="E26">
        <v>10</v>
      </c>
      <c r="G26">
        <v>0</v>
      </c>
      <c r="H26">
        <v>0</v>
      </c>
      <c r="I26">
        <v>0</v>
      </c>
      <c r="J26">
        <v>0</v>
      </c>
      <c r="K26">
        <v>0</v>
      </c>
      <c r="L26">
        <v>0</v>
      </c>
      <c r="M26">
        <v>0</v>
      </c>
      <c r="N26">
        <v>0</v>
      </c>
      <c r="O26">
        <v>0</v>
      </c>
      <c r="P26">
        <v>0</v>
      </c>
      <c r="Q26">
        <v>454</v>
      </c>
      <c r="R26">
        <v>-2</v>
      </c>
      <c r="S26">
        <v>0</v>
      </c>
      <c r="T26">
        <v>0</v>
      </c>
      <c r="U26">
        <v>0</v>
      </c>
      <c r="V26">
        <v>0</v>
      </c>
      <c r="W26">
        <v>0</v>
      </c>
      <c r="X26">
        <v>0</v>
      </c>
      <c r="Y26">
        <v>0</v>
      </c>
      <c r="Z26">
        <v>0</v>
      </c>
      <c r="AA26">
        <v>0</v>
      </c>
      <c r="AB26">
        <v>0</v>
      </c>
      <c r="AC26">
        <v>0</v>
      </c>
    </row>
    <row r="27" spans="1:29" x14ac:dyDescent="0.2">
      <c r="A27" t="s">
        <v>329</v>
      </c>
      <c r="B27" t="s">
        <v>299</v>
      </c>
      <c r="C27" t="s">
        <v>330</v>
      </c>
      <c r="E27">
        <v>11</v>
      </c>
      <c r="G27">
        <v>0</v>
      </c>
      <c r="H27">
        <v>0</v>
      </c>
      <c r="I27">
        <v>0</v>
      </c>
      <c r="J27">
        <v>0</v>
      </c>
      <c r="K27">
        <v>0</v>
      </c>
      <c r="L27">
        <v>0</v>
      </c>
      <c r="M27">
        <v>0</v>
      </c>
      <c r="N27">
        <v>0</v>
      </c>
      <c r="O27">
        <v>0</v>
      </c>
      <c r="P27">
        <v>0</v>
      </c>
      <c r="Q27">
        <v>8624</v>
      </c>
      <c r="R27">
        <v>-491</v>
      </c>
      <c r="S27">
        <v>0</v>
      </c>
      <c r="T27">
        <v>0</v>
      </c>
      <c r="U27">
        <v>0</v>
      </c>
      <c r="V27">
        <v>0</v>
      </c>
      <c r="W27">
        <v>0</v>
      </c>
      <c r="X27">
        <v>0</v>
      </c>
      <c r="Y27">
        <v>0</v>
      </c>
      <c r="Z27">
        <v>0</v>
      </c>
      <c r="AA27">
        <v>0</v>
      </c>
      <c r="AB27">
        <v>0</v>
      </c>
      <c r="AC27">
        <v>0</v>
      </c>
    </row>
    <row r="28" spans="1:29" x14ac:dyDescent="0.2">
      <c r="A28" t="s">
        <v>329</v>
      </c>
      <c r="B28" t="s">
        <v>299</v>
      </c>
      <c r="C28" t="s">
        <v>330</v>
      </c>
      <c r="E28">
        <v>12</v>
      </c>
      <c r="G28">
        <v>0</v>
      </c>
      <c r="H28">
        <v>0</v>
      </c>
      <c r="I28">
        <v>0</v>
      </c>
      <c r="J28">
        <v>0</v>
      </c>
      <c r="K28">
        <v>0</v>
      </c>
      <c r="L28">
        <v>0</v>
      </c>
      <c r="M28">
        <v>0</v>
      </c>
      <c r="N28">
        <v>0</v>
      </c>
      <c r="O28">
        <v>0</v>
      </c>
      <c r="P28">
        <v>0</v>
      </c>
      <c r="Q28">
        <v>13512</v>
      </c>
      <c r="R28">
        <v>-75</v>
      </c>
      <c r="S28">
        <v>900</v>
      </c>
      <c r="T28">
        <v>0</v>
      </c>
      <c r="U28">
        <v>0</v>
      </c>
      <c r="V28">
        <v>0</v>
      </c>
      <c r="W28">
        <v>0</v>
      </c>
      <c r="X28">
        <v>0</v>
      </c>
      <c r="Y28">
        <v>0</v>
      </c>
      <c r="Z28">
        <v>0</v>
      </c>
      <c r="AA28">
        <v>0</v>
      </c>
      <c r="AB28">
        <v>0</v>
      </c>
      <c r="AC28">
        <v>0</v>
      </c>
    </row>
    <row r="29" spans="1:29" x14ac:dyDescent="0.2">
      <c r="A29" t="s">
        <v>329</v>
      </c>
      <c r="B29" t="s">
        <v>300</v>
      </c>
      <c r="C29" t="s">
        <v>330</v>
      </c>
      <c r="E29" t="s">
        <v>331</v>
      </c>
      <c r="G29">
        <v>0</v>
      </c>
      <c r="H29">
        <v>772</v>
      </c>
      <c r="I29">
        <v>3377</v>
      </c>
      <c r="J29">
        <v>2</v>
      </c>
      <c r="K29">
        <v>0</v>
      </c>
      <c r="L29">
        <v>476</v>
      </c>
      <c r="M29">
        <v>316</v>
      </c>
      <c r="N29">
        <v>0</v>
      </c>
      <c r="O29">
        <v>0</v>
      </c>
      <c r="P29">
        <v>588</v>
      </c>
      <c r="Q29">
        <v>93</v>
      </c>
      <c r="R29">
        <f>-485+12</f>
        <v>-473</v>
      </c>
      <c r="S29">
        <v>29</v>
      </c>
      <c r="T29">
        <v>0</v>
      </c>
      <c r="U29">
        <v>0</v>
      </c>
      <c r="V29">
        <v>0</v>
      </c>
      <c r="W29">
        <v>0</v>
      </c>
      <c r="X29">
        <v>0</v>
      </c>
      <c r="Y29">
        <v>0</v>
      </c>
      <c r="Z29">
        <v>0</v>
      </c>
      <c r="AA29">
        <v>0</v>
      </c>
      <c r="AB29">
        <v>30</v>
      </c>
      <c r="AC29">
        <f>12-12</f>
        <v>0</v>
      </c>
    </row>
    <row r="30" spans="1:29" x14ac:dyDescent="0.2">
      <c r="A30" t="s">
        <v>329</v>
      </c>
      <c r="B30" t="s">
        <v>290</v>
      </c>
      <c r="C30" t="s">
        <v>332</v>
      </c>
      <c r="E30" t="s">
        <v>331</v>
      </c>
      <c r="G30">
        <v>0</v>
      </c>
      <c r="H30">
        <v>0</v>
      </c>
      <c r="I30">
        <v>0</v>
      </c>
      <c r="J30">
        <v>0</v>
      </c>
      <c r="K30">
        <v>0</v>
      </c>
      <c r="L30">
        <v>0</v>
      </c>
      <c r="M30">
        <v>0</v>
      </c>
      <c r="N30">
        <v>0</v>
      </c>
      <c r="O30">
        <v>0</v>
      </c>
      <c r="P30">
        <v>0</v>
      </c>
      <c r="Q30">
        <v>1009</v>
      </c>
      <c r="R30">
        <v>-1086</v>
      </c>
      <c r="S30">
        <v>0</v>
      </c>
      <c r="T30">
        <v>0</v>
      </c>
      <c r="U30">
        <v>0</v>
      </c>
      <c r="V30">
        <v>0</v>
      </c>
      <c r="W30">
        <v>0</v>
      </c>
      <c r="X30">
        <v>0</v>
      </c>
      <c r="Y30">
        <v>0</v>
      </c>
      <c r="Z30">
        <v>0</v>
      </c>
      <c r="AA30">
        <v>0</v>
      </c>
      <c r="AB30">
        <v>0</v>
      </c>
      <c r="AC30">
        <v>0</v>
      </c>
    </row>
    <row r="31" spans="1:29" x14ac:dyDescent="0.2">
      <c r="A31" t="s">
        <v>333</v>
      </c>
      <c r="B31" t="s">
        <v>290</v>
      </c>
      <c r="C31" t="s">
        <v>334</v>
      </c>
      <c r="G31">
        <v>4458</v>
      </c>
      <c r="H31">
        <v>9607</v>
      </c>
      <c r="I31">
        <v>37862</v>
      </c>
      <c r="J31">
        <v>0</v>
      </c>
      <c r="K31">
        <v>0</v>
      </c>
      <c r="L31">
        <v>9572</v>
      </c>
      <c r="M31">
        <v>0</v>
      </c>
      <c r="N31">
        <v>0</v>
      </c>
      <c r="O31">
        <v>0</v>
      </c>
      <c r="P31">
        <v>45</v>
      </c>
      <c r="Q31">
        <v>1709</v>
      </c>
      <c r="R31">
        <f>945+1</f>
        <v>946</v>
      </c>
      <c r="S31">
        <v>104</v>
      </c>
      <c r="T31">
        <v>0</v>
      </c>
      <c r="U31">
        <v>-3</v>
      </c>
      <c r="V31">
        <v>0</v>
      </c>
      <c r="W31">
        <v>0</v>
      </c>
      <c r="X31">
        <v>0</v>
      </c>
      <c r="Y31">
        <v>0</v>
      </c>
      <c r="Z31">
        <v>0</v>
      </c>
      <c r="AA31">
        <v>0</v>
      </c>
      <c r="AB31">
        <v>18</v>
      </c>
      <c r="AC31">
        <f>1-1</f>
        <v>0</v>
      </c>
    </row>
    <row r="32" spans="1:29" x14ac:dyDescent="0.2">
      <c r="A32" t="s">
        <v>335</v>
      </c>
      <c r="B32" t="s">
        <v>290</v>
      </c>
      <c r="C32" t="s">
        <v>336</v>
      </c>
      <c r="D32" t="s">
        <v>337</v>
      </c>
      <c r="G32">
        <v>0</v>
      </c>
      <c r="H32">
        <v>0</v>
      </c>
      <c r="I32">
        <v>4349</v>
      </c>
      <c r="J32">
        <v>0</v>
      </c>
      <c r="K32">
        <v>0</v>
      </c>
      <c r="L32">
        <v>0</v>
      </c>
      <c r="M32">
        <v>0</v>
      </c>
      <c r="N32">
        <v>0</v>
      </c>
      <c r="O32">
        <v>0</v>
      </c>
      <c r="P32">
        <v>0</v>
      </c>
      <c r="Q32">
        <v>0</v>
      </c>
      <c r="R32">
        <v>-11</v>
      </c>
      <c r="S32">
        <v>0</v>
      </c>
      <c r="T32">
        <v>0</v>
      </c>
      <c r="U32">
        <v>-795</v>
      </c>
      <c r="V32">
        <v>0</v>
      </c>
      <c r="W32">
        <v>0</v>
      </c>
      <c r="X32">
        <v>0</v>
      </c>
      <c r="Y32">
        <v>0</v>
      </c>
      <c r="Z32">
        <v>0</v>
      </c>
      <c r="AA32">
        <v>0</v>
      </c>
      <c r="AB32">
        <v>-310</v>
      </c>
      <c r="AC32">
        <v>0</v>
      </c>
    </row>
    <row r="33" spans="1:29" x14ac:dyDescent="0.2">
      <c r="A33" t="s">
        <v>335</v>
      </c>
      <c r="B33" t="s">
        <v>290</v>
      </c>
      <c r="C33" t="s">
        <v>336</v>
      </c>
      <c r="D33" t="s">
        <v>338</v>
      </c>
      <c r="G33">
        <v>0</v>
      </c>
      <c r="H33">
        <v>0</v>
      </c>
      <c r="I33">
        <v>615</v>
      </c>
      <c r="J33">
        <v>0</v>
      </c>
      <c r="K33">
        <v>0</v>
      </c>
      <c r="L33">
        <v>0</v>
      </c>
      <c r="M33">
        <v>0</v>
      </c>
      <c r="N33">
        <v>0</v>
      </c>
      <c r="O33">
        <v>0</v>
      </c>
      <c r="P33">
        <v>0</v>
      </c>
      <c r="Q33">
        <v>526</v>
      </c>
      <c r="R33">
        <v>5</v>
      </c>
      <c r="S33">
        <v>0</v>
      </c>
      <c r="T33">
        <v>0</v>
      </c>
      <c r="U33">
        <v>-130</v>
      </c>
      <c r="V33">
        <v>0</v>
      </c>
      <c r="W33">
        <v>0</v>
      </c>
      <c r="X33">
        <v>0</v>
      </c>
      <c r="Y33">
        <v>0</v>
      </c>
      <c r="Z33">
        <v>0</v>
      </c>
      <c r="AA33">
        <v>0</v>
      </c>
      <c r="AB33">
        <v>-40</v>
      </c>
      <c r="AC33">
        <v>0</v>
      </c>
    </row>
    <row r="34" spans="1:29" x14ac:dyDescent="0.2">
      <c r="A34" t="s">
        <v>335</v>
      </c>
      <c r="B34" t="s">
        <v>290</v>
      </c>
      <c r="C34" t="s">
        <v>336</v>
      </c>
      <c r="D34" t="s">
        <v>339</v>
      </c>
      <c r="G34">
        <v>0</v>
      </c>
      <c r="H34">
        <v>0</v>
      </c>
      <c r="I34">
        <v>2288</v>
      </c>
      <c r="J34">
        <v>0</v>
      </c>
      <c r="K34">
        <v>0</v>
      </c>
      <c r="L34">
        <v>0</v>
      </c>
      <c r="M34">
        <v>0</v>
      </c>
      <c r="N34">
        <v>0</v>
      </c>
      <c r="O34">
        <v>0</v>
      </c>
      <c r="P34">
        <v>0</v>
      </c>
      <c r="Q34">
        <v>0</v>
      </c>
      <c r="R34">
        <v>-131</v>
      </c>
      <c r="S34">
        <v>0</v>
      </c>
      <c r="T34">
        <v>0</v>
      </c>
      <c r="U34">
        <v>-430</v>
      </c>
      <c r="V34">
        <v>0</v>
      </c>
      <c r="W34">
        <v>0</v>
      </c>
      <c r="X34">
        <v>0</v>
      </c>
      <c r="Y34">
        <v>0</v>
      </c>
      <c r="Z34">
        <v>0</v>
      </c>
      <c r="AA34">
        <v>0</v>
      </c>
      <c r="AB34">
        <v>-385</v>
      </c>
      <c r="AC34">
        <v>0</v>
      </c>
    </row>
    <row r="35" spans="1:29" x14ac:dyDescent="0.2">
      <c r="A35" t="s">
        <v>335</v>
      </c>
      <c r="B35" t="s">
        <v>290</v>
      </c>
      <c r="C35" t="s">
        <v>336</v>
      </c>
      <c r="D35" t="s">
        <v>340</v>
      </c>
      <c r="G35">
        <v>0</v>
      </c>
      <c r="H35">
        <v>0</v>
      </c>
      <c r="I35">
        <v>2234</v>
      </c>
      <c r="J35">
        <v>0</v>
      </c>
      <c r="K35">
        <v>0</v>
      </c>
      <c r="L35">
        <v>0</v>
      </c>
      <c r="M35">
        <v>0</v>
      </c>
      <c r="N35">
        <v>0</v>
      </c>
      <c r="O35">
        <v>0</v>
      </c>
      <c r="P35">
        <v>0</v>
      </c>
      <c r="Q35">
        <v>165</v>
      </c>
      <c r="R35">
        <v>-37</v>
      </c>
      <c r="S35">
        <v>0</v>
      </c>
      <c r="T35">
        <v>0</v>
      </c>
      <c r="U35">
        <v>-946</v>
      </c>
      <c r="V35">
        <v>0</v>
      </c>
      <c r="W35">
        <v>0</v>
      </c>
      <c r="X35">
        <v>0</v>
      </c>
      <c r="Y35">
        <v>0</v>
      </c>
      <c r="Z35">
        <v>0</v>
      </c>
      <c r="AA35">
        <v>0</v>
      </c>
      <c r="AB35">
        <v>-54</v>
      </c>
      <c r="AC35">
        <v>0</v>
      </c>
    </row>
    <row r="36" spans="1:29" x14ac:dyDescent="0.2">
      <c r="A36" t="s">
        <v>335</v>
      </c>
      <c r="B36" t="s">
        <v>290</v>
      </c>
      <c r="C36" t="s">
        <v>341</v>
      </c>
      <c r="D36" t="s">
        <v>342</v>
      </c>
      <c r="G36">
        <v>0</v>
      </c>
      <c r="H36">
        <v>0</v>
      </c>
      <c r="I36">
        <v>0</v>
      </c>
      <c r="J36">
        <v>0</v>
      </c>
      <c r="K36">
        <v>0</v>
      </c>
      <c r="L36">
        <v>0</v>
      </c>
      <c r="M36">
        <v>0</v>
      </c>
      <c r="N36">
        <v>0</v>
      </c>
      <c r="O36">
        <v>0</v>
      </c>
      <c r="P36">
        <v>0</v>
      </c>
      <c r="Q36">
        <v>63</v>
      </c>
      <c r="R36">
        <v>0</v>
      </c>
      <c r="S36">
        <v>0</v>
      </c>
      <c r="T36">
        <v>0</v>
      </c>
      <c r="U36">
        <v>0</v>
      </c>
      <c r="V36">
        <v>0</v>
      </c>
      <c r="W36">
        <v>0</v>
      </c>
      <c r="X36">
        <v>0</v>
      </c>
      <c r="Y36">
        <v>0</v>
      </c>
      <c r="Z36">
        <v>0</v>
      </c>
      <c r="AA36">
        <v>0</v>
      </c>
      <c r="AB36">
        <v>0</v>
      </c>
      <c r="AC36">
        <v>0</v>
      </c>
    </row>
    <row r="37" spans="1:29" x14ac:dyDescent="0.2">
      <c r="A37" t="s">
        <v>343</v>
      </c>
      <c r="B37" t="s">
        <v>290</v>
      </c>
      <c r="C37" t="s">
        <v>344</v>
      </c>
      <c r="D37" t="s">
        <v>345</v>
      </c>
      <c r="G37">
        <v>0</v>
      </c>
      <c r="H37">
        <v>0</v>
      </c>
      <c r="I37">
        <v>12</v>
      </c>
      <c r="J37">
        <v>0</v>
      </c>
      <c r="K37">
        <v>0</v>
      </c>
      <c r="L37">
        <v>0</v>
      </c>
      <c r="M37">
        <v>0</v>
      </c>
      <c r="N37">
        <v>0</v>
      </c>
      <c r="O37">
        <v>0</v>
      </c>
      <c r="P37">
        <v>0</v>
      </c>
      <c r="Q37">
        <v>19269</v>
      </c>
      <c r="R37">
        <v>-747</v>
      </c>
      <c r="S37">
        <v>0</v>
      </c>
      <c r="T37">
        <v>0</v>
      </c>
      <c r="U37">
        <v>385</v>
      </c>
      <c r="V37">
        <v>0</v>
      </c>
      <c r="W37">
        <v>0</v>
      </c>
      <c r="X37">
        <v>0</v>
      </c>
      <c r="Y37">
        <v>0</v>
      </c>
      <c r="Z37">
        <v>0</v>
      </c>
      <c r="AA37">
        <v>0</v>
      </c>
      <c r="AB37">
        <f>-96+96</f>
        <v>0</v>
      </c>
      <c r="AC37">
        <f>-96</f>
        <v>-96</v>
      </c>
    </row>
    <row r="38" spans="1:29" x14ac:dyDescent="0.2">
      <c r="A38" t="s">
        <v>343</v>
      </c>
      <c r="B38" t="s">
        <v>290</v>
      </c>
      <c r="C38" t="s">
        <v>344</v>
      </c>
      <c r="D38" t="s">
        <v>346</v>
      </c>
      <c r="G38">
        <v>12</v>
      </c>
      <c r="H38">
        <v>1118</v>
      </c>
      <c r="I38">
        <v>12479</v>
      </c>
      <c r="J38">
        <v>0</v>
      </c>
      <c r="K38">
        <v>0</v>
      </c>
      <c r="L38">
        <v>0</v>
      </c>
      <c r="M38">
        <v>0</v>
      </c>
      <c r="N38">
        <v>0</v>
      </c>
      <c r="O38">
        <v>0</v>
      </c>
      <c r="P38">
        <v>0</v>
      </c>
      <c r="Q38">
        <v>1596</v>
      </c>
      <c r="R38">
        <v>344</v>
      </c>
      <c r="S38">
        <v>0</v>
      </c>
      <c r="T38">
        <v>0</v>
      </c>
      <c r="U38">
        <v>3819</v>
      </c>
      <c r="V38">
        <v>0</v>
      </c>
      <c r="W38">
        <v>0</v>
      </c>
      <c r="X38">
        <v>0</v>
      </c>
      <c r="Y38">
        <v>0</v>
      </c>
      <c r="Z38">
        <v>0</v>
      </c>
      <c r="AA38">
        <v>0</v>
      </c>
      <c r="AB38">
        <v>-350</v>
      </c>
      <c r="AC38">
        <v>0</v>
      </c>
    </row>
    <row r="39" spans="1:29" x14ac:dyDescent="0.2">
      <c r="A39" t="s">
        <v>343</v>
      </c>
      <c r="B39" t="s">
        <v>290</v>
      </c>
      <c r="C39" t="s">
        <v>344</v>
      </c>
      <c r="D39" t="s">
        <v>347</v>
      </c>
      <c r="G39">
        <v>3053</v>
      </c>
      <c r="H39">
        <v>176</v>
      </c>
      <c r="I39">
        <v>10523</v>
      </c>
      <c r="J39">
        <v>0</v>
      </c>
      <c r="K39">
        <v>0</v>
      </c>
      <c r="L39">
        <v>0</v>
      </c>
      <c r="M39">
        <v>0</v>
      </c>
      <c r="N39">
        <v>0</v>
      </c>
      <c r="O39">
        <v>0</v>
      </c>
      <c r="P39">
        <v>0</v>
      </c>
      <c r="Q39">
        <v>566</v>
      </c>
      <c r="R39">
        <v>1612</v>
      </c>
      <c r="S39">
        <v>0</v>
      </c>
      <c r="T39">
        <v>0</v>
      </c>
      <c r="U39">
        <v>-1094</v>
      </c>
      <c r="V39">
        <v>0</v>
      </c>
      <c r="W39">
        <v>0</v>
      </c>
      <c r="X39">
        <v>0</v>
      </c>
      <c r="Y39">
        <v>0</v>
      </c>
      <c r="Z39">
        <v>0</v>
      </c>
      <c r="AA39">
        <v>0</v>
      </c>
      <c r="AB39">
        <v>0</v>
      </c>
      <c r="AC39">
        <v>0</v>
      </c>
    </row>
    <row r="40" spans="1:29" x14ac:dyDescent="0.2">
      <c r="A40" t="s">
        <v>343</v>
      </c>
      <c r="B40" t="s">
        <v>290</v>
      </c>
      <c r="C40" t="s">
        <v>344</v>
      </c>
      <c r="D40" t="s">
        <v>348</v>
      </c>
      <c r="G40">
        <v>0</v>
      </c>
      <c r="H40">
        <v>0</v>
      </c>
      <c r="I40">
        <v>0</v>
      </c>
      <c r="J40">
        <v>0</v>
      </c>
      <c r="K40">
        <v>0</v>
      </c>
      <c r="L40">
        <v>0</v>
      </c>
      <c r="M40">
        <v>0</v>
      </c>
      <c r="N40">
        <v>0</v>
      </c>
      <c r="O40">
        <v>0</v>
      </c>
      <c r="P40">
        <v>0</v>
      </c>
      <c r="Q40">
        <v>0</v>
      </c>
      <c r="R40">
        <v>120</v>
      </c>
      <c r="S40">
        <v>0</v>
      </c>
      <c r="T40">
        <v>0</v>
      </c>
      <c r="U40">
        <v>0</v>
      </c>
      <c r="V40">
        <v>0</v>
      </c>
      <c r="W40">
        <v>0</v>
      </c>
      <c r="X40">
        <v>0</v>
      </c>
      <c r="Y40">
        <v>0</v>
      </c>
      <c r="Z40">
        <v>0</v>
      </c>
      <c r="AA40">
        <v>0</v>
      </c>
      <c r="AB40">
        <v>0</v>
      </c>
      <c r="AC40">
        <v>0</v>
      </c>
    </row>
    <row r="41" spans="1:29" x14ac:dyDescent="0.2">
      <c r="A41" t="s">
        <v>343</v>
      </c>
      <c r="B41" t="s">
        <v>290</v>
      </c>
      <c r="C41" t="s">
        <v>344</v>
      </c>
      <c r="D41" t="s">
        <v>349</v>
      </c>
      <c r="G41">
        <v>0</v>
      </c>
      <c r="H41">
        <v>0</v>
      </c>
      <c r="I41">
        <v>0</v>
      </c>
      <c r="J41">
        <v>0</v>
      </c>
      <c r="K41">
        <v>0</v>
      </c>
      <c r="L41">
        <v>0</v>
      </c>
      <c r="M41">
        <v>0</v>
      </c>
      <c r="N41">
        <v>0</v>
      </c>
      <c r="O41">
        <v>0</v>
      </c>
      <c r="P41">
        <v>0</v>
      </c>
      <c r="Q41">
        <v>28</v>
      </c>
      <c r="R41">
        <v>0</v>
      </c>
      <c r="S41">
        <v>0</v>
      </c>
      <c r="T41">
        <v>0</v>
      </c>
      <c r="U41">
        <v>0</v>
      </c>
      <c r="V41">
        <v>0</v>
      </c>
      <c r="W41">
        <v>0</v>
      </c>
      <c r="X41">
        <v>0</v>
      </c>
      <c r="Y41">
        <v>0</v>
      </c>
      <c r="Z41">
        <v>0</v>
      </c>
      <c r="AA41">
        <v>0</v>
      </c>
      <c r="AB41">
        <v>0</v>
      </c>
      <c r="AC41">
        <v>0</v>
      </c>
    </row>
    <row r="42" spans="1:29" x14ac:dyDescent="0.2">
      <c r="A42" t="s">
        <v>343</v>
      </c>
      <c r="B42" t="s">
        <v>290</v>
      </c>
      <c r="C42" t="s">
        <v>344</v>
      </c>
      <c r="D42" t="s">
        <v>350</v>
      </c>
      <c r="G42">
        <v>286</v>
      </c>
      <c r="H42">
        <v>81</v>
      </c>
      <c r="I42">
        <v>2613</v>
      </c>
      <c r="J42">
        <v>0</v>
      </c>
      <c r="K42">
        <v>0</v>
      </c>
      <c r="L42">
        <v>0</v>
      </c>
      <c r="M42">
        <v>0</v>
      </c>
      <c r="N42">
        <v>0</v>
      </c>
      <c r="O42">
        <v>0</v>
      </c>
      <c r="P42">
        <v>0</v>
      </c>
      <c r="Q42">
        <v>7468</v>
      </c>
      <c r="R42">
        <v>1169</v>
      </c>
      <c r="S42">
        <v>0</v>
      </c>
      <c r="T42">
        <v>0</v>
      </c>
      <c r="U42">
        <v>1198</v>
      </c>
      <c r="V42">
        <v>0</v>
      </c>
      <c r="W42">
        <v>0</v>
      </c>
      <c r="X42">
        <v>0</v>
      </c>
      <c r="Y42">
        <v>0</v>
      </c>
      <c r="Z42">
        <v>0</v>
      </c>
      <c r="AA42">
        <v>0</v>
      </c>
      <c r="AB42">
        <v>0</v>
      </c>
      <c r="AC42">
        <v>0</v>
      </c>
    </row>
    <row r="43" spans="1:29" x14ac:dyDescent="0.2">
      <c r="A43" t="s">
        <v>351</v>
      </c>
      <c r="B43" t="s">
        <v>352</v>
      </c>
      <c r="C43" t="s">
        <v>353</v>
      </c>
      <c r="G43">
        <v>0</v>
      </c>
      <c r="H43">
        <v>0</v>
      </c>
      <c r="I43">
        <v>0</v>
      </c>
      <c r="J43">
        <v>0</v>
      </c>
      <c r="K43">
        <v>0</v>
      </c>
      <c r="L43">
        <v>0</v>
      </c>
      <c r="M43">
        <v>0</v>
      </c>
      <c r="N43">
        <v>0</v>
      </c>
      <c r="O43">
        <v>0</v>
      </c>
      <c r="P43">
        <v>0</v>
      </c>
      <c r="Q43">
        <v>39043</v>
      </c>
      <c r="R43">
        <v>0</v>
      </c>
      <c r="S43">
        <v>0</v>
      </c>
      <c r="T43">
        <v>0</v>
      </c>
      <c r="U43">
        <v>0</v>
      </c>
      <c r="V43">
        <v>0</v>
      </c>
      <c r="W43">
        <v>0</v>
      </c>
      <c r="X43">
        <v>0</v>
      </c>
      <c r="Y43">
        <v>0</v>
      </c>
      <c r="Z43">
        <v>0</v>
      </c>
      <c r="AA43">
        <v>0</v>
      </c>
      <c r="AB43">
        <v>0</v>
      </c>
      <c r="AC43">
        <v>0</v>
      </c>
    </row>
    <row r="44" spans="1:29" x14ac:dyDescent="0.2">
      <c r="A44" t="s">
        <v>351</v>
      </c>
      <c r="B44" t="s">
        <v>352</v>
      </c>
      <c r="C44" t="s">
        <v>354</v>
      </c>
      <c r="G44">
        <v>0</v>
      </c>
      <c r="H44">
        <v>89</v>
      </c>
      <c r="I44">
        <v>495</v>
      </c>
      <c r="J44">
        <v>0</v>
      </c>
      <c r="K44">
        <v>0</v>
      </c>
      <c r="L44">
        <v>0</v>
      </c>
      <c r="M44">
        <v>0</v>
      </c>
      <c r="N44">
        <v>0</v>
      </c>
      <c r="O44">
        <v>0</v>
      </c>
      <c r="P44">
        <v>0</v>
      </c>
      <c r="Q44">
        <v>0</v>
      </c>
      <c r="R44">
        <v>305</v>
      </c>
      <c r="S44">
        <v>0</v>
      </c>
      <c r="T44">
        <v>0</v>
      </c>
      <c r="U44">
        <v>0</v>
      </c>
      <c r="V44">
        <v>0</v>
      </c>
      <c r="W44">
        <v>0</v>
      </c>
      <c r="X44">
        <v>0</v>
      </c>
      <c r="Y44">
        <v>0</v>
      </c>
      <c r="Z44">
        <v>0</v>
      </c>
      <c r="AA44">
        <v>0</v>
      </c>
      <c r="AB44">
        <v>0</v>
      </c>
      <c r="AC44">
        <v>0</v>
      </c>
    </row>
    <row r="45" spans="1:29" x14ac:dyDescent="0.2">
      <c r="A45" t="s">
        <v>351</v>
      </c>
      <c r="B45" t="s">
        <v>352</v>
      </c>
      <c r="C45" t="s">
        <v>355</v>
      </c>
      <c r="G45">
        <v>0</v>
      </c>
      <c r="H45">
        <v>3315</v>
      </c>
      <c r="I45">
        <v>1179</v>
      </c>
      <c r="J45">
        <v>0</v>
      </c>
      <c r="K45">
        <v>0</v>
      </c>
      <c r="L45">
        <v>0</v>
      </c>
      <c r="M45">
        <v>0</v>
      </c>
      <c r="N45">
        <v>0</v>
      </c>
      <c r="O45">
        <v>0</v>
      </c>
      <c r="P45">
        <v>0</v>
      </c>
      <c r="Q45">
        <v>9</v>
      </c>
      <c r="R45">
        <f>-685+1</f>
        <v>-684</v>
      </c>
      <c r="S45">
        <v>0</v>
      </c>
      <c r="T45">
        <v>0</v>
      </c>
      <c r="U45">
        <v>11</v>
      </c>
      <c r="V45">
        <v>0</v>
      </c>
      <c r="W45">
        <v>0</v>
      </c>
      <c r="X45">
        <v>0</v>
      </c>
      <c r="Y45">
        <v>0</v>
      </c>
      <c r="Z45">
        <v>0</v>
      </c>
      <c r="AA45">
        <v>0</v>
      </c>
      <c r="AB45">
        <v>0</v>
      </c>
      <c r="AC45">
        <v>-1</v>
      </c>
    </row>
    <row r="46" spans="1:29" x14ac:dyDescent="0.2">
      <c r="A46" t="s">
        <v>351</v>
      </c>
      <c r="B46" t="s">
        <v>290</v>
      </c>
      <c r="C46" t="s">
        <v>356</v>
      </c>
      <c r="G46">
        <v>0</v>
      </c>
      <c r="H46">
        <v>0</v>
      </c>
      <c r="I46">
        <v>0</v>
      </c>
      <c r="J46">
        <v>0</v>
      </c>
      <c r="K46">
        <v>0</v>
      </c>
      <c r="L46">
        <f>3286+3</f>
        <v>3289</v>
      </c>
      <c r="M46">
        <v>0</v>
      </c>
      <c r="N46">
        <v>0</v>
      </c>
      <c r="O46">
        <v>0</v>
      </c>
      <c r="P46">
        <v>0</v>
      </c>
      <c r="Q46">
        <f>8765-26</f>
        <v>8739</v>
      </c>
      <c r="R46">
        <v>0</v>
      </c>
      <c r="S46">
        <v>0</v>
      </c>
      <c r="T46">
        <v>0</v>
      </c>
      <c r="U46">
        <v>0</v>
      </c>
      <c r="V46">
        <v>0</v>
      </c>
      <c r="W46">
        <v>0</v>
      </c>
      <c r="X46">
        <v>0</v>
      </c>
      <c r="Y46">
        <v>0</v>
      </c>
      <c r="Z46">
        <v>0</v>
      </c>
      <c r="AA46">
        <v>0</v>
      </c>
      <c r="AB46">
        <v>0</v>
      </c>
      <c r="AC46">
        <v>23</v>
      </c>
    </row>
    <row r="47" spans="1:29" x14ac:dyDescent="0.2">
      <c r="A47" t="s">
        <v>351</v>
      </c>
      <c r="B47" t="s">
        <v>297</v>
      </c>
      <c r="C47" t="s">
        <v>357</v>
      </c>
      <c r="G47">
        <v>0</v>
      </c>
      <c r="H47">
        <v>0</v>
      </c>
      <c r="I47">
        <v>0</v>
      </c>
      <c r="J47">
        <v>0</v>
      </c>
      <c r="K47">
        <v>0</v>
      </c>
      <c r="L47">
        <f>28914+26</f>
        <v>28940</v>
      </c>
      <c r="M47">
        <v>0</v>
      </c>
      <c r="N47">
        <v>0</v>
      </c>
      <c r="O47">
        <v>0</v>
      </c>
      <c r="P47">
        <v>0</v>
      </c>
      <c r="Q47">
        <f>30906-93</f>
        <v>30813</v>
      </c>
      <c r="R47">
        <v>0</v>
      </c>
      <c r="S47">
        <v>0</v>
      </c>
      <c r="T47">
        <v>0</v>
      </c>
      <c r="U47">
        <v>0</v>
      </c>
      <c r="V47">
        <v>0</v>
      </c>
      <c r="W47">
        <v>0</v>
      </c>
      <c r="X47">
        <v>0</v>
      </c>
      <c r="Y47">
        <v>0</v>
      </c>
      <c r="Z47">
        <v>0</v>
      </c>
      <c r="AA47">
        <v>0</v>
      </c>
      <c r="AB47">
        <v>0</v>
      </c>
      <c r="AC47">
        <v>67</v>
      </c>
    </row>
    <row r="48" spans="1:29" x14ac:dyDescent="0.2">
      <c r="A48" t="s">
        <v>351</v>
      </c>
      <c r="B48" t="s">
        <v>358</v>
      </c>
      <c r="C48" t="s">
        <v>357</v>
      </c>
      <c r="G48">
        <v>0</v>
      </c>
      <c r="H48">
        <v>0</v>
      </c>
      <c r="I48">
        <v>0</v>
      </c>
      <c r="J48">
        <v>0</v>
      </c>
      <c r="K48">
        <v>0</v>
      </c>
      <c r="L48">
        <f>596+1</f>
        <v>597</v>
      </c>
      <c r="M48">
        <v>0</v>
      </c>
      <c r="N48">
        <v>0</v>
      </c>
      <c r="O48">
        <v>0</v>
      </c>
      <c r="P48">
        <v>0</v>
      </c>
      <c r="Q48">
        <f>3686-11</f>
        <v>3675</v>
      </c>
      <c r="R48">
        <v>0</v>
      </c>
      <c r="S48">
        <v>0</v>
      </c>
      <c r="T48">
        <v>0</v>
      </c>
      <c r="U48">
        <v>0</v>
      </c>
      <c r="V48">
        <v>0</v>
      </c>
      <c r="W48">
        <v>0</v>
      </c>
      <c r="X48">
        <v>0</v>
      </c>
      <c r="Y48">
        <v>0</v>
      </c>
      <c r="Z48">
        <v>0</v>
      </c>
      <c r="AA48">
        <v>0</v>
      </c>
      <c r="AB48">
        <v>0</v>
      </c>
      <c r="AC48">
        <v>10</v>
      </c>
    </row>
    <row r="49" spans="1:29" x14ac:dyDescent="0.2">
      <c r="A49" t="s">
        <v>351</v>
      </c>
      <c r="B49" t="s">
        <v>359</v>
      </c>
      <c r="C49" t="s">
        <v>357</v>
      </c>
      <c r="G49">
        <v>0</v>
      </c>
      <c r="H49">
        <v>0</v>
      </c>
      <c r="I49">
        <v>0</v>
      </c>
      <c r="J49">
        <v>0</v>
      </c>
      <c r="K49">
        <v>0</v>
      </c>
      <c r="L49">
        <f>9676+9</f>
        <v>9685</v>
      </c>
      <c r="M49">
        <v>0</v>
      </c>
      <c r="N49">
        <v>0</v>
      </c>
      <c r="O49">
        <v>0</v>
      </c>
      <c r="P49">
        <v>0</v>
      </c>
      <c r="Q49">
        <v>159</v>
      </c>
      <c r="R49">
        <v>0</v>
      </c>
      <c r="S49">
        <v>0</v>
      </c>
      <c r="T49">
        <v>0</v>
      </c>
      <c r="U49">
        <v>0</v>
      </c>
      <c r="V49">
        <v>0</v>
      </c>
      <c r="W49">
        <v>0</v>
      </c>
      <c r="X49">
        <v>0</v>
      </c>
      <c r="Y49">
        <v>0</v>
      </c>
      <c r="Z49">
        <v>0</v>
      </c>
      <c r="AA49">
        <v>0</v>
      </c>
      <c r="AB49">
        <v>0</v>
      </c>
      <c r="AC49">
        <v>-9</v>
      </c>
    </row>
    <row r="50" spans="1:29" x14ac:dyDescent="0.2">
      <c r="A50" t="s">
        <v>351</v>
      </c>
      <c r="B50" t="s">
        <v>299</v>
      </c>
      <c r="C50" t="s">
        <v>357</v>
      </c>
      <c r="G50">
        <v>0</v>
      </c>
      <c r="H50">
        <v>0</v>
      </c>
      <c r="I50">
        <v>0</v>
      </c>
      <c r="J50">
        <v>0</v>
      </c>
      <c r="K50">
        <v>0</v>
      </c>
      <c r="L50">
        <f>8942+8</f>
        <v>8950</v>
      </c>
      <c r="M50">
        <v>0</v>
      </c>
      <c r="N50">
        <v>0</v>
      </c>
      <c r="O50">
        <v>0</v>
      </c>
      <c r="P50">
        <v>0</v>
      </c>
      <c r="Q50">
        <f>9078-27</f>
        <v>9051</v>
      </c>
      <c r="R50">
        <v>0</v>
      </c>
      <c r="S50">
        <v>0</v>
      </c>
      <c r="T50">
        <v>0</v>
      </c>
      <c r="U50">
        <v>0</v>
      </c>
      <c r="V50">
        <v>0</v>
      </c>
      <c r="W50">
        <v>0</v>
      </c>
      <c r="X50">
        <v>0</v>
      </c>
      <c r="Y50">
        <v>0</v>
      </c>
      <c r="Z50">
        <v>0</v>
      </c>
      <c r="AA50">
        <v>0</v>
      </c>
      <c r="AB50">
        <v>0</v>
      </c>
      <c r="AC50">
        <v>19</v>
      </c>
    </row>
    <row r="51" spans="1:29" x14ac:dyDescent="0.2">
      <c r="A51" t="s">
        <v>351</v>
      </c>
      <c r="B51" t="s">
        <v>300</v>
      </c>
      <c r="C51" t="s">
        <v>357</v>
      </c>
      <c r="G51">
        <v>0</v>
      </c>
      <c r="H51">
        <v>0</v>
      </c>
      <c r="I51">
        <v>0</v>
      </c>
      <c r="J51">
        <v>0</v>
      </c>
      <c r="K51">
        <v>0</v>
      </c>
      <c r="L51">
        <v>719</v>
      </c>
      <c r="M51">
        <v>0</v>
      </c>
      <c r="N51">
        <v>0</v>
      </c>
      <c r="O51">
        <v>0</v>
      </c>
      <c r="P51">
        <v>0</v>
      </c>
      <c r="Q51">
        <v>55</v>
      </c>
      <c r="R51">
        <v>0</v>
      </c>
      <c r="S51">
        <v>0</v>
      </c>
      <c r="T51">
        <v>0</v>
      </c>
      <c r="U51">
        <v>0</v>
      </c>
      <c r="V51">
        <v>0</v>
      </c>
      <c r="W51">
        <v>0</v>
      </c>
      <c r="X51">
        <v>0</v>
      </c>
      <c r="Y51">
        <v>0</v>
      </c>
      <c r="Z51">
        <v>0</v>
      </c>
      <c r="AA51">
        <v>0</v>
      </c>
      <c r="AB51">
        <v>0</v>
      </c>
      <c r="AC51">
        <v>0</v>
      </c>
    </row>
    <row r="52" spans="1:29" x14ac:dyDescent="0.2">
      <c r="A52" t="s">
        <v>360</v>
      </c>
      <c r="B52" t="s">
        <v>290</v>
      </c>
      <c r="C52" t="s">
        <v>361</v>
      </c>
      <c r="G52">
        <v>3652</v>
      </c>
      <c r="H52">
        <v>21409</v>
      </c>
      <c r="I52">
        <v>0</v>
      </c>
      <c r="J52">
        <v>0</v>
      </c>
      <c r="K52">
        <v>0</v>
      </c>
      <c r="L52">
        <v>0</v>
      </c>
      <c r="M52">
        <v>0</v>
      </c>
      <c r="N52">
        <v>0</v>
      </c>
      <c r="O52">
        <v>0</v>
      </c>
      <c r="P52">
        <v>0</v>
      </c>
      <c r="Q52">
        <v>0</v>
      </c>
      <c r="R52">
        <v>0</v>
      </c>
      <c r="S52">
        <v>0</v>
      </c>
      <c r="T52">
        <v>0</v>
      </c>
      <c r="U52">
        <v>0</v>
      </c>
      <c r="V52">
        <v>0</v>
      </c>
      <c r="W52">
        <v>0</v>
      </c>
      <c r="X52">
        <v>0</v>
      </c>
      <c r="Y52">
        <v>0</v>
      </c>
      <c r="Z52">
        <v>0</v>
      </c>
      <c r="AA52">
        <v>0</v>
      </c>
      <c r="AB52">
        <v>0</v>
      </c>
      <c r="AC52">
        <v>0</v>
      </c>
    </row>
    <row r="53" spans="1:29" x14ac:dyDescent="0.2">
      <c r="A53" t="s">
        <v>360</v>
      </c>
      <c r="B53" t="s">
        <v>290</v>
      </c>
      <c r="C53" t="s">
        <v>362</v>
      </c>
      <c r="G53">
        <v>0</v>
      </c>
      <c r="H53">
        <v>298</v>
      </c>
      <c r="I53">
        <v>0</v>
      </c>
      <c r="J53">
        <v>0</v>
      </c>
      <c r="K53">
        <v>0</v>
      </c>
      <c r="L53">
        <v>0</v>
      </c>
      <c r="M53">
        <v>0</v>
      </c>
      <c r="N53">
        <v>0</v>
      </c>
      <c r="O53">
        <v>0</v>
      </c>
      <c r="P53">
        <v>0</v>
      </c>
      <c r="Q53">
        <v>0</v>
      </c>
      <c r="R53">
        <v>-1</v>
      </c>
      <c r="S53">
        <v>0</v>
      </c>
      <c r="T53">
        <v>0</v>
      </c>
      <c r="U53">
        <v>0</v>
      </c>
      <c r="V53">
        <v>0</v>
      </c>
      <c r="W53">
        <v>0</v>
      </c>
      <c r="X53">
        <v>0</v>
      </c>
      <c r="Y53">
        <v>0</v>
      </c>
      <c r="Z53">
        <v>0</v>
      </c>
      <c r="AA53">
        <v>0</v>
      </c>
      <c r="AB53">
        <v>0</v>
      </c>
      <c r="AC53">
        <v>0</v>
      </c>
    </row>
    <row r="54" spans="1:29" x14ac:dyDescent="0.2">
      <c r="A54" t="s">
        <v>360</v>
      </c>
      <c r="B54" t="s">
        <v>290</v>
      </c>
      <c r="C54" t="s">
        <v>363</v>
      </c>
      <c r="G54">
        <v>30</v>
      </c>
      <c r="H54">
        <v>10559</v>
      </c>
      <c r="I54">
        <v>0</v>
      </c>
      <c r="J54">
        <v>0</v>
      </c>
      <c r="K54">
        <v>0</v>
      </c>
      <c r="L54">
        <v>0</v>
      </c>
      <c r="M54">
        <v>0</v>
      </c>
      <c r="N54">
        <v>0</v>
      </c>
      <c r="O54">
        <v>0</v>
      </c>
      <c r="P54">
        <v>0</v>
      </c>
      <c r="Q54">
        <v>0</v>
      </c>
      <c r="R54">
        <v>-62</v>
      </c>
      <c r="S54">
        <v>0</v>
      </c>
      <c r="T54">
        <v>0</v>
      </c>
      <c r="U54">
        <v>0</v>
      </c>
      <c r="V54">
        <v>0</v>
      </c>
      <c r="W54">
        <v>0</v>
      </c>
      <c r="X54">
        <v>0</v>
      </c>
      <c r="Y54">
        <v>0</v>
      </c>
      <c r="Z54">
        <v>0</v>
      </c>
      <c r="AA54">
        <v>0</v>
      </c>
      <c r="AB54">
        <v>0</v>
      </c>
      <c r="AC54">
        <v>0</v>
      </c>
    </row>
    <row r="55" spans="1:29" x14ac:dyDescent="0.2">
      <c r="A55" t="s">
        <v>360</v>
      </c>
      <c r="B55" t="s">
        <v>318</v>
      </c>
      <c r="C55" t="s">
        <v>364</v>
      </c>
      <c r="G55">
        <v>320</v>
      </c>
      <c r="H55">
        <v>298</v>
      </c>
      <c r="I55">
        <v>0</v>
      </c>
      <c r="J55">
        <v>0</v>
      </c>
      <c r="K55">
        <v>0</v>
      </c>
      <c r="L55">
        <v>0</v>
      </c>
      <c r="M55">
        <v>0</v>
      </c>
      <c r="N55">
        <v>0</v>
      </c>
      <c r="O55">
        <v>0</v>
      </c>
      <c r="P55">
        <v>0</v>
      </c>
      <c r="Q55">
        <v>0</v>
      </c>
      <c r="R55">
        <v>0</v>
      </c>
      <c r="S55">
        <v>0</v>
      </c>
      <c r="T55">
        <v>0</v>
      </c>
      <c r="U55">
        <v>0</v>
      </c>
      <c r="V55">
        <v>0</v>
      </c>
      <c r="W55">
        <v>0</v>
      </c>
      <c r="X55">
        <v>0</v>
      </c>
      <c r="Y55">
        <v>0</v>
      </c>
      <c r="Z55">
        <v>0</v>
      </c>
      <c r="AA55">
        <v>0</v>
      </c>
      <c r="AB55">
        <v>0</v>
      </c>
      <c r="AC55">
        <v>-1</v>
      </c>
    </row>
    <row r="56" spans="1:29" x14ac:dyDescent="0.2">
      <c r="A56" t="s">
        <v>365</v>
      </c>
      <c r="B56" t="s">
        <v>297</v>
      </c>
      <c r="C56" t="s">
        <v>319</v>
      </c>
      <c r="G56">
        <v>0</v>
      </c>
      <c r="H56">
        <v>1542</v>
      </c>
      <c r="I56">
        <v>68514</v>
      </c>
      <c r="J56">
        <v>0</v>
      </c>
      <c r="K56">
        <v>0</v>
      </c>
      <c r="L56">
        <v>0</v>
      </c>
      <c r="M56">
        <v>0</v>
      </c>
      <c r="N56">
        <v>0</v>
      </c>
      <c r="O56">
        <v>0</v>
      </c>
      <c r="P56">
        <v>13884</v>
      </c>
      <c r="Q56">
        <v>372</v>
      </c>
      <c r="R56">
        <f>873-1165</f>
        <v>-292</v>
      </c>
      <c r="S56">
        <v>0</v>
      </c>
      <c r="T56">
        <v>0</v>
      </c>
      <c r="U56">
        <v>-564</v>
      </c>
      <c r="V56">
        <v>0</v>
      </c>
      <c r="W56">
        <v>0</v>
      </c>
      <c r="X56">
        <v>0</v>
      </c>
      <c r="Y56">
        <v>0</v>
      </c>
      <c r="Z56">
        <v>0</v>
      </c>
      <c r="AA56">
        <v>496</v>
      </c>
      <c r="AB56">
        <v>0</v>
      </c>
      <c r="AC56">
        <f>-1165+1165</f>
        <v>0</v>
      </c>
    </row>
    <row r="57" spans="1:29" x14ac:dyDescent="0.2">
      <c r="A57" t="s">
        <v>365</v>
      </c>
      <c r="B57" t="s">
        <v>358</v>
      </c>
      <c r="C57" t="s">
        <v>319</v>
      </c>
      <c r="G57">
        <v>0</v>
      </c>
      <c r="H57">
        <v>56</v>
      </c>
      <c r="I57">
        <v>2765</v>
      </c>
      <c r="J57">
        <v>0</v>
      </c>
      <c r="K57">
        <v>0</v>
      </c>
      <c r="L57">
        <v>0</v>
      </c>
      <c r="M57">
        <v>0</v>
      </c>
      <c r="N57">
        <v>0</v>
      </c>
      <c r="O57">
        <v>0</v>
      </c>
      <c r="P57">
        <v>556</v>
      </c>
      <c r="Q57">
        <v>62</v>
      </c>
      <c r="R57">
        <f>0+6</f>
        <v>6</v>
      </c>
      <c r="S57">
        <v>0</v>
      </c>
      <c r="T57">
        <v>0</v>
      </c>
      <c r="U57">
        <v>0</v>
      </c>
      <c r="V57">
        <v>0</v>
      </c>
      <c r="W57">
        <v>0</v>
      </c>
      <c r="X57">
        <v>0</v>
      </c>
      <c r="Y57">
        <v>0</v>
      </c>
      <c r="Z57">
        <v>0</v>
      </c>
      <c r="AA57">
        <v>0</v>
      </c>
      <c r="AB57">
        <v>0</v>
      </c>
      <c r="AC57">
        <f>6-6</f>
        <v>0</v>
      </c>
    </row>
    <row r="58" spans="1:29" x14ac:dyDescent="0.2">
      <c r="A58" t="s">
        <v>365</v>
      </c>
      <c r="B58" t="s">
        <v>359</v>
      </c>
      <c r="C58" t="s">
        <v>319</v>
      </c>
      <c r="G58">
        <v>2968</v>
      </c>
      <c r="H58">
        <v>5423</v>
      </c>
      <c r="I58">
        <v>24386</v>
      </c>
      <c r="J58">
        <v>0</v>
      </c>
      <c r="K58">
        <v>0</v>
      </c>
      <c r="L58">
        <v>0</v>
      </c>
      <c r="M58">
        <v>0</v>
      </c>
      <c r="N58">
        <v>0</v>
      </c>
      <c r="O58">
        <v>0</v>
      </c>
      <c r="P58">
        <v>45</v>
      </c>
      <c r="Q58">
        <v>466</v>
      </c>
      <c r="R58">
        <f>103+1</f>
        <v>104</v>
      </c>
      <c r="S58">
        <v>0</v>
      </c>
      <c r="T58">
        <v>0</v>
      </c>
      <c r="U58">
        <v>0</v>
      </c>
      <c r="V58">
        <v>0</v>
      </c>
      <c r="W58">
        <v>0</v>
      </c>
      <c r="X58">
        <v>0</v>
      </c>
      <c r="Y58">
        <v>0</v>
      </c>
      <c r="Z58">
        <v>0</v>
      </c>
      <c r="AA58">
        <v>0</v>
      </c>
      <c r="AB58">
        <v>0</v>
      </c>
      <c r="AC58">
        <f>1-1</f>
        <v>0</v>
      </c>
    </row>
    <row r="59" spans="1:29" x14ac:dyDescent="0.2">
      <c r="A59" t="s">
        <v>365</v>
      </c>
      <c r="B59" t="s">
        <v>299</v>
      </c>
      <c r="C59" t="s">
        <v>319</v>
      </c>
      <c r="G59">
        <v>0</v>
      </c>
      <c r="H59">
        <v>40</v>
      </c>
      <c r="I59">
        <v>119</v>
      </c>
      <c r="J59">
        <v>0</v>
      </c>
      <c r="K59">
        <v>0</v>
      </c>
      <c r="L59">
        <v>0</v>
      </c>
      <c r="M59">
        <v>0</v>
      </c>
      <c r="N59">
        <v>0</v>
      </c>
      <c r="O59">
        <v>0</v>
      </c>
      <c r="P59">
        <v>164</v>
      </c>
      <c r="Q59">
        <v>345</v>
      </c>
      <c r="R59">
        <f>-88+4</f>
        <v>-84</v>
      </c>
      <c r="S59">
        <v>0</v>
      </c>
      <c r="T59">
        <v>0</v>
      </c>
      <c r="U59">
        <v>290</v>
      </c>
      <c r="V59">
        <v>0</v>
      </c>
      <c r="W59">
        <v>0</v>
      </c>
      <c r="X59">
        <v>0</v>
      </c>
      <c r="Y59">
        <v>0</v>
      </c>
      <c r="Z59">
        <v>0</v>
      </c>
      <c r="AA59">
        <v>323</v>
      </c>
      <c r="AB59">
        <v>0</v>
      </c>
      <c r="AC59">
        <f>4-4</f>
        <v>0</v>
      </c>
    </row>
    <row r="60" spans="1:29" x14ac:dyDescent="0.2">
      <c r="A60" t="s">
        <v>365</v>
      </c>
      <c r="B60" t="s">
        <v>300</v>
      </c>
      <c r="C60" t="s">
        <v>319</v>
      </c>
      <c r="G60">
        <v>0</v>
      </c>
      <c r="H60">
        <v>19</v>
      </c>
      <c r="I60">
        <v>3407</v>
      </c>
      <c r="J60">
        <v>0</v>
      </c>
      <c r="K60">
        <v>0</v>
      </c>
      <c r="L60">
        <v>0</v>
      </c>
      <c r="M60">
        <v>0</v>
      </c>
      <c r="N60">
        <v>0</v>
      </c>
      <c r="O60">
        <v>0</v>
      </c>
      <c r="P60">
        <v>588</v>
      </c>
      <c r="Q60">
        <v>151</v>
      </c>
      <c r="R60">
        <f>-72+12</f>
        <v>-60</v>
      </c>
      <c r="S60">
        <v>0</v>
      </c>
      <c r="T60">
        <v>0</v>
      </c>
      <c r="U60">
        <v>0</v>
      </c>
      <c r="V60">
        <v>0</v>
      </c>
      <c r="W60">
        <v>0</v>
      </c>
      <c r="X60">
        <v>0</v>
      </c>
      <c r="Y60">
        <v>0</v>
      </c>
      <c r="Z60">
        <v>0</v>
      </c>
      <c r="AA60">
        <v>0</v>
      </c>
      <c r="AB60">
        <v>48</v>
      </c>
      <c r="AC60">
        <f>12-12</f>
        <v>0</v>
      </c>
    </row>
    <row r="61" spans="1:29" x14ac:dyDescent="0.2">
      <c r="G61" t="s">
        <v>295</v>
      </c>
      <c r="H61" t="s">
        <v>295</v>
      </c>
      <c r="I61" t="s">
        <v>295</v>
      </c>
      <c r="J61" t="s">
        <v>295</v>
      </c>
      <c r="K61" t="s">
        <v>295</v>
      </c>
      <c r="L61" t="s">
        <v>295</v>
      </c>
      <c r="M61" t="s">
        <v>295</v>
      </c>
      <c r="N61" t="s">
        <v>295</v>
      </c>
      <c r="O61" t="s">
        <v>295</v>
      </c>
      <c r="P61" t="s">
        <v>295</v>
      </c>
      <c r="Q61" t="s">
        <v>295</v>
      </c>
      <c r="R61" t="s">
        <v>295</v>
      </c>
      <c r="S61" t="s">
        <v>295</v>
      </c>
      <c r="T61" t="s">
        <v>295</v>
      </c>
      <c r="U61" t="s">
        <v>295</v>
      </c>
      <c r="V61" t="s">
        <v>295</v>
      </c>
      <c r="W61" t="s">
        <v>295</v>
      </c>
      <c r="X61" t="s">
        <v>295</v>
      </c>
      <c r="Y61" t="s">
        <v>295</v>
      </c>
      <c r="Z61" t="s">
        <v>295</v>
      </c>
      <c r="AA61" t="s">
        <v>295</v>
      </c>
      <c r="AB61" t="s">
        <v>295</v>
      </c>
      <c r="AC61" t="s">
        <v>295</v>
      </c>
    </row>
    <row r="62" spans="1:29" x14ac:dyDescent="0.2">
      <c r="A62" t="s">
        <v>317</v>
      </c>
      <c r="B62" t="s">
        <v>318</v>
      </c>
      <c r="C62" t="s">
        <v>319</v>
      </c>
      <c r="F62" t="s">
        <v>61</v>
      </c>
      <c r="G62">
        <v>0</v>
      </c>
      <c r="H62">
        <v>552</v>
      </c>
      <c r="I62">
        <v>0</v>
      </c>
      <c r="J62">
        <v>0</v>
      </c>
      <c r="K62">
        <v>0</v>
      </c>
      <c r="L62">
        <v>0</v>
      </c>
      <c r="M62">
        <v>0</v>
      </c>
      <c r="N62">
        <v>0</v>
      </c>
      <c r="O62">
        <v>0</v>
      </c>
      <c r="P62">
        <v>0</v>
      </c>
      <c r="Q62">
        <v>0</v>
      </c>
      <c r="R62">
        <v>0</v>
      </c>
      <c r="S62">
        <v>0</v>
      </c>
      <c r="T62">
        <v>0</v>
      </c>
      <c r="U62">
        <v>0</v>
      </c>
      <c r="V62">
        <v>0</v>
      </c>
      <c r="W62">
        <v>0</v>
      </c>
      <c r="X62">
        <v>0</v>
      </c>
      <c r="Y62">
        <v>0</v>
      </c>
      <c r="Z62">
        <v>0</v>
      </c>
      <c r="AA62">
        <v>0</v>
      </c>
      <c r="AB62">
        <v>0</v>
      </c>
      <c r="AC62">
        <v>0</v>
      </c>
    </row>
    <row r="63" spans="1:29" x14ac:dyDescent="0.2">
      <c r="A63" t="s">
        <v>317</v>
      </c>
      <c r="B63" t="s">
        <v>318</v>
      </c>
      <c r="C63" t="s">
        <v>319</v>
      </c>
      <c r="F63" t="s">
        <v>63</v>
      </c>
      <c r="G63">
        <v>0</v>
      </c>
      <c r="H63">
        <v>691</v>
      </c>
      <c r="I63">
        <v>0</v>
      </c>
      <c r="J63">
        <v>0</v>
      </c>
      <c r="K63">
        <v>0</v>
      </c>
      <c r="L63">
        <v>0</v>
      </c>
      <c r="M63">
        <v>0</v>
      </c>
      <c r="N63">
        <v>0</v>
      </c>
      <c r="O63">
        <v>0</v>
      </c>
      <c r="P63">
        <v>0</v>
      </c>
      <c r="Q63">
        <v>0</v>
      </c>
      <c r="R63">
        <v>0</v>
      </c>
      <c r="S63">
        <v>0</v>
      </c>
      <c r="T63">
        <v>0</v>
      </c>
      <c r="U63">
        <v>0</v>
      </c>
      <c r="V63">
        <v>0</v>
      </c>
      <c r="W63">
        <v>0</v>
      </c>
      <c r="X63">
        <v>0</v>
      </c>
      <c r="Y63">
        <v>0</v>
      </c>
      <c r="Z63">
        <v>0</v>
      </c>
      <c r="AA63">
        <v>0</v>
      </c>
      <c r="AB63">
        <v>0</v>
      </c>
      <c r="AC63">
        <v>0</v>
      </c>
    </row>
    <row r="64" spans="1:29" x14ac:dyDescent="0.2">
      <c r="A64" t="s">
        <v>317</v>
      </c>
      <c r="B64" t="s">
        <v>318</v>
      </c>
      <c r="C64" t="s">
        <v>320</v>
      </c>
      <c r="F64" t="s">
        <v>61</v>
      </c>
      <c r="G64">
        <v>0</v>
      </c>
      <c r="H64">
        <v>0</v>
      </c>
      <c r="I64">
        <v>822</v>
      </c>
      <c r="J64">
        <v>0</v>
      </c>
      <c r="K64">
        <v>0</v>
      </c>
      <c r="L64">
        <v>0</v>
      </c>
      <c r="M64">
        <v>0</v>
      </c>
      <c r="N64">
        <v>0</v>
      </c>
      <c r="O64">
        <v>0</v>
      </c>
      <c r="P64">
        <v>0</v>
      </c>
      <c r="Q64">
        <v>0</v>
      </c>
      <c r="R64">
        <v>0</v>
      </c>
      <c r="S64">
        <v>0</v>
      </c>
      <c r="T64">
        <v>0</v>
      </c>
      <c r="U64">
        <v>0</v>
      </c>
      <c r="V64">
        <v>0</v>
      </c>
      <c r="W64">
        <v>0</v>
      </c>
      <c r="X64">
        <v>0</v>
      </c>
      <c r="Y64">
        <v>0</v>
      </c>
      <c r="Z64">
        <v>0</v>
      </c>
      <c r="AA64">
        <v>0</v>
      </c>
      <c r="AB64">
        <v>0</v>
      </c>
      <c r="AC64">
        <v>0</v>
      </c>
    </row>
    <row r="65" spans="1:29" x14ac:dyDescent="0.2">
      <c r="A65" t="s">
        <v>317</v>
      </c>
      <c r="B65" t="s">
        <v>318</v>
      </c>
      <c r="C65" t="s">
        <v>321</v>
      </c>
      <c r="F65" t="s">
        <v>61</v>
      </c>
      <c r="G65">
        <v>3722</v>
      </c>
      <c r="H65">
        <v>0</v>
      </c>
      <c r="I65">
        <v>3</v>
      </c>
      <c r="J65">
        <v>0</v>
      </c>
      <c r="K65">
        <v>0</v>
      </c>
      <c r="L65">
        <v>0</v>
      </c>
      <c r="M65">
        <v>0</v>
      </c>
      <c r="N65">
        <v>0</v>
      </c>
      <c r="O65">
        <v>0</v>
      </c>
      <c r="P65">
        <v>0</v>
      </c>
      <c r="Q65">
        <v>687</v>
      </c>
      <c r="R65">
        <v>0</v>
      </c>
      <c r="S65">
        <v>194</v>
      </c>
      <c r="T65">
        <v>0</v>
      </c>
      <c r="U65">
        <v>0</v>
      </c>
      <c r="V65">
        <v>0</v>
      </c>
      <c r="W65">
        <v>0</v>
      </c>
      <c r="X65">
        <v>0</v>
      </c>
      <c r="Y65">
        <v>0</v>
      </c>
      <c r="Z65">
        <v>0</v>
      </c>
      <c r="AA65">
        <v>0</v>
      </c>
      <c r="AB65">
        <v>0</v>
      </c>
      <c r="AC65">
        <v>0</v>
      </c>
    </row>
    <row r="66" spans="1:29" x14ac:dyDescent="0.2">
      <c r="A66" t="s">
        <v>317</v>
      </c>
      <c r="B66" t="s">
        <v>318</v>
      </c>
      <c r="C66" t="s">
        <v>321</v>
      </c>
      <c r="F66" t="s">
        <v>63</v>
      </c>
      <c r="G66">
        <v>5208</v>
      </c>
      <c r="H66">
        <v>0</v>
      </c>
      <c r="I66">
        <v>0</v>
      </c>
      <c r="J66">
        <v>0</v>
      </c>
      <c r="K66">
        <v>0</v>
      </c>
      <c r="L66">
        <v>0</v>
      </c>
      <c r="M66">
        <v>0</v>
      </c>
      <c r="N66">
        <v>0</v>
      </c>
      <c r="O66">
        <v>0</v>
      </c>
      <c r="P66">
        <v>0</v>
      </c>
      <c r="Q66">
        <v>1139</v>
      </c>
      <c r="R66">
        <v>0</v>
      </c>
      <c r="S66">
        <v>-24</v>
      </c>
      <c r="T66">
        <v>0</v>
      </c>
      <c r="U66">
        <v>0</v>
      </c>
      <c r="V66">
        <v>0</v>
      </c>
      <c r="W66">
        <v>0</v>
      </c>
      <c r="X66">
        <v>0</v>
      </c>
      <c r="Y66">
        <v>0</v>
      </c>
      <c r="Z66">
        <v>0</v>
      </c>
      <c r="AA66">
        <v>0</v>
      </c>
      <c r="AB66">
        <v>0</v>
      </c>
      <c r="AC66">
        <v>0</v>
      </c>
    </row>
    <row r="67" spans="1:29" x14ac:dyDescent="0.2">
      <c r="A67" t="s">
        <v>317</v>
      </c>
      <c r="B67" t="s">
        <v>318</v>
      </c>
      <c r="C67" t="s">
        <v>322</v>
      </c>
      <c r="F67" t="s">
        <v>61</v>
      </c>
      <c r="G67">
        <v>10385</v>
      </c>
      <c r="H67">
        <v>0</v>
      </c>
      <c r="I67">
        <v>2</v>
      </c>
      <c r="J67">
        <v>0</v>
      </c>
      <c r="K67">
        <v>0</v>
      </c>
      <c r="L67">
        <v>0</v>
      </c>
      <c r="M67">
        <v>0</v>
      </c>
      <c r="N67">
        <v>0</v>
      </c>
      <c r="O67">
        <v>0</v>
      </c>
      <c r="P67">
        <v>0</v>
      </c>
      <c r="Q67">
        <v>0</v>
      </c>
      <c r="R67">
        <v>0</v>
      </c>
      <c r="S67">
        <v>0</v>
      </c>
      <c r="T67">
        <v>0</v>
      </c>
      <c r="U67">
        <v>0</v>
      </c>
      <c r="V67">
        <v>0</v>
      </c>
      <c r="W67">
        <v>0</v>
      </c>
      <c r="X67">
        <v>0</v>
      </c>
      <c r="Y67">
        <v>0</v>
      </c>
      <c r="Z67">
        <v>0</v>
      </c>
      <c r="AA67">
        <v>0</v>
      </c>
      <c r="AB67">
        <v>0</v>
      </c>
      <c r="AC67">
        <v>0</v>
      </c>
    </row>
    <row r="68" spans="1:29" x14ac:dyDescent="0.2">
      <c r="A68" t="s">
        <v>317</v>
      </c>
      <c r="B68" t="s">
        <v>318</v>
      </c>
      <c r="C68" t="s">
        <v>322</v>
      </c>
      <c r="F68" t="s">
        <v>63</v>
      </c>
      <c r="G68">
        <v>11780</v>
      </c>
      <c r="H68">
        <v>0</v>
      </c>
      <c r="I68">
        <v>0</v>
      </c>
      <c r="J68">
        <v>0</v>
      </c>
      <c r="K68">
        <v>0</v>
      </c>
      <c r="L68">
        <v>0</v>
      </c>
      <c r="M68">
        <v>0</v>
      </c>
      <c r="N68">
        <v>0</v>
      </c>
      <c r="O68">
        <v>0</v>
      </c>
      <c r="P68">
        <v>0</v>
      </c>
      <c r="Q68">
        <v>1742</v>
      </c>
      <c r="R68">
        <v>0</v>
      </c>
      <c r="S68">
        <v>0</v>
      </c>
      <c r="T68">
        <v>0</v>
      </c>
      <c r="U68">
        <v>0</v>
      </c>
      <c r="V68">
        <v>0</v>
      </c>
      <c r="W68">
        <v>0</v>
      </c>
      <c r="X68">
        <v>0</v>
      </c>
      <c r="Y68">
        <v>0</v>
      </c>
      <c r="Z68">
        <v>0</v>
      </c>
      <c r="AA68">
        <v>0</v>
      </c>
      <c r="AB68">
        <v>0</v>
      </c>
      <c r="AC68">
        <v>0</v>
      </c>
    </row>
    <row r="69" spans="1:29" x14ac:dyDescent="0.2">
      <c r="A69" t="s">
        <v>317</v>
      </c>
      <c r="B69" t="s">
        <v>318</v>
      </c>
      <c r="C69" t="s">
        <v>323</v>
      </c>
      <c r="F69" t="s">
        <v>61</v>
      </c>
      <c r="G69">
        <v>6224</v>
      </c>
      <c r="H69">
        <v>0</v>
      </c>
      <c r="I69">
        <v>0</v>
      </c>
      <c r="J69">
        <v>0</v>
      </c>
      <c r="K69">
        <v>0</v>
      </c>
      <c r="L69">
        <v>0</v>
      </c>
      <c r="M69">
        <v>0</v>
      </c>
      <c r="N69">
        <v>0</v>
      </c>
      <c r="O69">
        <v>0</v>
      </c>
      <c r="P69">
        <v>0</v>
      </c>
      <c r="Q69">
        <v>0</v>
      </c>
      <c r="R69">
        <v>0</v>
      </c>
      <c r="S69">
        <v>0</v>
      </c>
      <c r="T69">
        <v>0</v>
      </c>
      <c r="U69">
        <v>0</v>
      </c>
      <c r="V69">
        <v>0</v>
      </c>
      <c r="W69">
        <v>0</v>
      </c>
      <c r="X69">
        <v>0</v>
      </c>
      <c r="Y69">
        <v>0</v>
      </c>
      <c r="Z69">
        <v>0</v>
      </c>
      <c r="AA69">
        <v>0</v>
      </c>
      <c r="AB69">
        <v>0</v>
      </c>
      <c r="AC69">
        <v>0</v>
      </c>
    </row>
    <row r="70" spans="1:29" x14ac:dyDescent="0.2">
      <c r="A70" t="s">
        <v>317</v>
      </c>
      <c r="B70" t="s">
        <v>318</v>
      </c>
      <c r="C70" t="s">
        <v>323</v>
      </c>
      <c r="F70" t="s">
        <v>63</v>
      </c>
      <c r="G70">
        <v>1312</v>
      </c>
      <c r="H70">
        <v>0</v>
      </c>
      <c r="I70">
        <v>0</v>
      </c>
      <c r="J70">
        <v>0</v>
      </c>
      <c r="K70">
        <v>0</v>
      </c>
      <c r="L70">
        <v>0</v>
      </c>
      <c r="M70">
        <v>0</v>
      </c>
      <c r="N70">
        <v>0</v>
      </c>
      <c r="O70">
        <v>0</v>
      </c>
      <c r="P70">
        <v>0</v>
      </c>
      <c r="Q70">
        <v>0</v>
      </c>
      <c r="R70">
        <v>0</v>
      </c>
      <c r="S70">
        <v>0</v>
      </c>
      <c r="T70">
        <v>0</v>
      </c>
      <c r="U70">
        <v>0</v>
      </c>
      <c r="V70">
        <v>0</v>
      </c>
      <c r="W70">
        <v>0</v>
      </c>
      <c r="X70">
        <v>0</v>
      </c>
      <c r="Y70">
        <v>0</v>
      </c>
      <c r="Z70">
        <v>0</v>
      </c>
      <c r="AA70">
        <v>0</v>
      </c>
      <c r="AB70">
        <v>0</v>
      </c>
      <c r="AC70">
        <v>0</v>
      </c>
    </row>
    <row r="71" spans="1:29" x14ac:dyDescent="0.2">
      <c r="A71" t="s">
        <v>317</v>
      </c>
      <c r="B71" t="s">
        <v>318</v>
      </c>
      <c r="C71" t="s">
        <v>324</v>
      </c>
      <c r="F71" t="s">
        <v>61</v>
      </c>
      <c r="G71">
        <v>5706</v>
      </c>
      <c r="H71">
        <v>0</v>
      </c>
      <c r="I71">
        <v>9</v>
      </c>
      <c r="J71">
        <v>0</v>
      </c>
      <c r="K71">
        <v>0</v>
      </c>
      <c r="L71">
        <v>0</v>
      </c>
      <c r="M71">
        <v>0</v>
      </c>
      <c r="N71">
        <v>0</v>
      </c>
      <c r="O71">
        <v>0</v>
      </c>
      <c r="P71">
        <v>0</v>
      </c>
      <c r="Q71">
        <v>-3056</v>
      </c>
      <c r="R71">
        <v>0</v>
      </c>
      <c r="S71">
        <v>0</v>
      </c>
      <c r="T71">
        <v>0</v>
      </c>
      <c r="U71">
        <v>0</v>
      </c>
      <c r="V71">
        <v>0</v>
      </c>
      <c r="W71">
        <v>0</v>
      </c>
      <c r="X71">
        <v>0</v>
      </c>
      <c r="Y71">
        <v>0</v>
      </c>
      <c r="Z71">
        <v>0</v>
      </c>
      <c r="AA71">
        <v>0</v>
      </c>
      <c r="AB71">
        <v>0</v>
      </c>
      <c r="AC71">
        <v>0</v>
      </c>
    </row>
    <row r="72" spans="1:29" x14ac:dyDescent="0.2">
      <c r="A72" t="s">
        <v>317</v>
      </c>
      <c r="B72" t="s">
        <v>318</v>
      </c>
      <c r="C72" t="s">
        <v>324</v>
      </c>
      <c r="F72" t="s">
        <v>63</v>
      </c>
      <c r="G72">
        <v>802</v>
      </c>
      <c r="H72">
        <v>0</v>
      </c>
      <c r="I72">
        <v>0</v>
      </c>
      <c r="J72">
        <v>0</v>
      </c>
      <c r="K72">
        <v>0</v>
      </c>
      <c r="L72">
        <v>0</v>
      </c>
      <c r="M72">
        <v>0</v>
      </c>
      <c r="N72">
        <v>0</v>
      </c>
      <c r="O72">
        <v>0</v>
      </c>
      <c r="P72">
        <v>0</v>
      </c>
      <c r="Q72">
        <v>-386</v>
      </c>
      <c r="R72">
        <v>0</v>
      </c>
      <c r="S72">
        <v>0</v>
      </c>
      <c r="T72">
        <v>0</v>
      </c>
      <c r="U72">
        <v>0</v>
      </c>
      <c r="V72">
        <v>0</v>
      </c>
      <c r="W72">
        <v>0</v>
      </c>
      <c r="X72">
        <v>0</v>
      </c>
      <c r="Y72">
        <v>0</v>
      </c>
      <c r="Z72">
        <v>0</v>
      </c>
      <c r="AA72">
        <v>0</v>
      </c>
      <c r="AB72">
        <v>0</v>
      </c>
      <c r="AC72">
        <v>0</v>
      </c>
    </row>
    <row r="73" spans="1:29" x14ac:dyDescent="0.2">
      <c r="A73" t="s">
        <v>317</v>
      </c>
      <c r="B73" t="s">
        <v>318</v>
      </c>
      <c r="C73" t="s">
        <v>325</v>
      </c>
      <c r="F73" t="s">
        <v>61</v>
      </c>
      <c r="G73">
        <v>0</v>
      </c>
      <c r="H73">
        <v>0</v>
      </c>
      <c r="I73">
        <v>95597</v>
      </c>
      <c r="J73">
        <v>0</v>
      </c>
      <c r="K73">
        <v>0</v>
      </c>
      <c r="L73">
        <v>0</v>
      </c>
      <c r="M73">
        <v>0</v>
      </c>
      <c r="N73">
        <v>0</v>
      </c>
      <c r="O73">
        <v>0</v>
      </c>
      <c r="P73">
        <v>0</v>
      </c>
      <c r="Q73">
        <v>0</v>
      </c>
      <c r="R73">
        <v>0</v>
      </c>
      <c r="S73">
        <v>0</v>
      </c>
      <c r="T73">
        <v>0</v>
      </c>
      <c r="U73">
        <v>-6738</v>
      </c>
      <c r="V73">
        <v>0</v>
      </c>
      <c r="W73">
        <v>0</v>
      </c>
      <c r="X73">
        <v>0</v>
      </c>
      <c r="Y73">
        <v>0</v>
      </c>
      <c r="Z73">
        <v>0</v>
      </c>
      <c r="AA73">
        <v>0</v>
      </c>
      <c r="AB73">
        <v>0</v>
      </c>
      <c r="AC73">
        <v>0</v>
      </c>
    </row>
    <row r="74" spans="1:29" x14ac:dyDescent="0.2">
      <c r="A74" t="s">
        <v>317</v>
      </c>
      <c r="B74" t="s">
        <v>318</v>
      </c>
      <c r="C74" t="s">
        <v>326</v>
      </c>
      <c r="F74" t="s">
        <v>61</v>
      </c>
      <c r="G74">
        <v>16</v>
      </c>
      <c r="H74">
        <v>0</v>
      </c>
      <c r="I74">
        <v>34155</v>
      </c>
      <c r="J74">
        <v>0</v>
      </c>
      <c r="K74">
        <v>0</v>
      </c>
      <c r="L74">
        <v>0</v>
      </c>
      <c r="M74">
        <v>0</v>
      </c>
      <c r="N74">
        <v>81</v>
      </c>
      <c r="O74">
        <v>0</v>
      </c>
      <c r="P74">
        <v>0</v>
      </c>
      <c r="Q74">
        <v>0</v>
      </c>
      <c r="R74">
        <v>1116</v>
      </c>
      <c r="S74">
        <v>0</v>
      </c>
      <c r="T74">
        <v>0</v>
      </c>
      <c r="U74">
        <v>-1240</v>
      </c>
      <c r="V74">
        <v>0</v>
      </c>
      <c r="W74">
        <v>0</v>
      </c>
      <c r="X74">
        <v>0</v>
      </c>
      <c r="Y74">
        <v>0</v>
      </c>
      <c r="Z74">
        <v>0</v>
      </c>
      <c r="AA74">
        <v>0</v>
      </c>
      <c r="AB74">
        <v>193</v>
      </c>
      <c r="AC74">
        <v>0</v>
      </c>
    </row>
    <row r="75" spans="1:29" x14ac:dyDescent="0.2">
      <c r="A75" t="s">
        <v>317</v>
      </c>
      <c r="B75" t="s">
        <v>318</v>
      </c>
      <c r="C75" t="s">
        <v>327</v>
      </c>
      <c r="F75" t="s">
        <v>63</v>
      </c>
      <c r="G75">
        <v>0</v>
      </c>
      <c r="H75">
        <v>903</v>
      </c>
      <c r="I75">
        <v>98346</v>
      </c>
      <c r="J75">
        <v>0</v>
      </c>
      <c r="K75">
        <v>0</v>
      </c>
      <c r="L75">
        <v>0</v>
      </c>
      <c r="M75">
        <v>0</v>
      </c>
      <c r="N75">
        <v>0</v>
      </c>
      <c r="O75">
        <v>0</v>
      </c>
      <c r="P75">
        <v>0</v>
      </c>
      <c r="Q75">
        <v>0</v>
      </c>
      <c r="R75">
        <v>0</v>
      </c>
      <c r="S75">
        <v>0</v>
      </c>
      <c r="T75">
        <v>0</v>
      </c>
      <c r="U75">
        <v>-10638</v>
      </c>
      <c r="V75">
        <v>0</v>
      </c>
      <c r="W75">
        <v>0</v>
      </c>
      <c r="X75">
        <v>0</v>
      </c>
      <c r="Y75">
        <v>0</v>
      </c>
      <c r="Z75">
        <v>0</v>
      </c>
      <c r="AA75">
        <v>0</v>
      </c>
      <c r="AB75">
        <v>479</v>
      </c>
      <c r="AC75">
        <v>0</v>
      </c>
    </row>
    <row r="76" spans="1:29" x14ac:dyDescent="0.2">
      <c r="A76" t="s">
        <v>317</v>
      </c>
      <c r="B76" t="s">
        <v>318</v>
      </c>
      <c r="C76" t="s">
        <v>328</v>
      </c>
      <c r="F76" t="s">
        <v>63</v>
      </c>
      <c r="G76">
        <v>236</v>
      </c>
      <c r="H76">
        <v>870</v>
      </c>
      <c r="I76">
        <v>38267</v>
      </c>
      <c r="J76">
        <v>0</v>
      </c>
      <c r="K76">
        <v>0</v>
      </c>
      <c r="L76">
        <v>0</v>
      </c>
      <c r="M76">
        <v>0</v>
      </c>
      <c r="N76">
        <v>299</v>
      </c>
      <c r="O76">
        <v>0</v>
      </c>
      <c r="P76">
        <v>0</v>
      </c>
      <c r="Q76">
        <v>0</v>
      </c>
      <c r="R76">
        <v>0</v>
      </c>
      <c r="S76">
        <v>0</v>
      </c>
      <c r="T76">
        <v>0</v>
      </c>
      <c r="U76">
        <v>-1214</v>
      </c>
      <c r="V76">
        <v>0</v>
      </c>
      <c r="W76">
        <v>0</v>
      </c>
      <c r="X76">
        <v>0</v>
      </c>
      <c r="Y76">
        <v>0</v>
      </c>
      <c r="Z76">
        <v>0</v>
      </c>
      <c r="AA76">
        <v>0</v>
      </c>
      <c r="AB76">
        <v>936</v>
      </c>
      <c r="AC76">
        <v>0</v>
      </c>
    </row>
    <row r="77" spans="1:29" x14ac:dyDescent="0.2">
      <c r="A77" t="s">
        <v>329</v>
      </c>
      <c r="B77" t="s">
        <v>299</v>
      </c>
      <c r="C77" t="s">
        <v>330</v>
      </c>
      <c r="E77">
        <v>1</v>
      </c>
      <c r="G77">
        <v>0</v>
      </c>
      <c r="H77">
        <v>0</v>
      </c>
      <c r="I77">
        <v>0</v>
      </c>
      <c r="J77">
        <v>0</v>
      </c>
      <c r="K77">
        <v>0</v>
      </c>
      <c r="L77">
        <v>0</v>
      </c>
      <c r="M77">
        <v>0</v>
      </c>
      <c r="N77">
        <v>0</v>
      </c>
      <c r="O77">
        <v>0</v>
      </c>
      <c r="P77">
        <v>0</v>
      </c>
      <c r="Q77">
        <v>15757</v>
      </c>
      <c r="R77">
        <v>42</v>
      </c>
      <c r="S77">
        <v>0</v>
      </c>
      <c r="T77">
        <v>0</v>
      </c>
      <c r="U77">
        <v>0</v>
      </c>
      <c r="V77">
        <v>0</v>
      </c>
      <c r="W77">
        <v>0</v>
      </c>
      <c r="X77">
        <v>0</v>
      </c>
      <c r="Y77">
        <v>0</v>
      </c>
      <c r="Z77">
        <v>0</v>
      </c>
      <c r="AA77">
        <v>0</v>
      </c>
      <c r="AB77">
        <v>0</v>
      </c>
      <c r="AC77">
        <v>0</v>
      </c>
    </row>
    <row r="78" spans="1:29" x14ac:dyDescent="0.2">
      <c r="A78" t="s">
        <v>329</v>
      </c>
      <c r="B78" t="s">
        <v>299</v>
      </c>
      <c r="C78" t="s">
        <v>330</v>
      </c>
      <c r="E78">
        <v>2</v>
      </c>
      <c r="G78">
        <v>0</v>
      </c>
      <c r="H78">
        <v>0</v>
      </c>
      <c r="I78">
        <v>0</v>
      </c>
      <c r="J78">
        <v>0</v>
      </c>
      <c r="K78">
        <v>0</v>
      </c>
      <c r="L78">
        <v>0</v>
      </c>
      <c r="M78">
        <v>0</v>
      </c>
      <c r="N78">
        <v>0</v>
      </c>
      <c r="O78">
        <v>0</v>
      </c>
      <c r="P78">
        <v>0</v>
      </c>
      <c r="Q78">
        <v>5918</v>
      </c>
      <c r="R78">
        <v>-191</v>
      </c>
      <c r="S78">
        <v>0</v>
      </c>
      <c r="T78">
        <v>0</v>
      </c>
      <c r="U78">
        <v>0</v>
      </c>
      <c r="V78">
        <v>0</v>
      </c>
      <c r="W78">
        <v>0</v>
      </c>
      <c r="X78">
        <v>0</v>
      </c>
      <c r="Y78">
        <v>0</v>
      </c>
      <c r="Z78">
        <v>0</v>
      </c>
      <c r="AA78">
        <v>0</v>
      </c>
      <c r="AB78">
        <v>0</v>
      </c>
      <c r="AC78">
        <v>-41</v>
      </c>
    </row>
    <row r="79" spans="1:29" x14ac:dyDescent="0.2">
      <c r="A79" t="s">
        <v>329</v>
      </c>
      <c r="B79" t="s">
        <v>299</v>
      </c>
      <c r="C79" t="s">
        <v>330</v>
      </c>
      <c r="E79">
        <v>3</v>
      </c>
      <c r="G79">
        <v>0</v>
      </c>
      <c r="H79">
        <v>0</v>
      </c>
      <c r="I79">
        <v>0</v>
      </c>
      <c r="J79">
        <v>0</v>
      </c>
      <c r="K79">
        <v>0</v>
      </c>
      <c r="L79">
        <v>0</v>
      </c>
      <c r="M79">
        <v>0</v>
      </c>
      <c r="N79">
        <v>0</v>
      </c>
      <c r="O79">
        <v>0</v>
      </c>
      <c r="P79">
        <v>0</v>
      </c>
      <c r="Q79">
        <v>4568</v>
      </c>
      <c r="R79">
        <v>344</v>
      </c>
      <c r="S79">
        <v>0</v>
      </c>
      <c r="T79">
        <v>0</v>
      </c>
      <c r="U79">
        <v>0</v>
      </c>
      <c r="V79">
        <v>0</v>
      </c>
      <c r="W79">
        <v>0</v>
      </c>
      <c r="X79">
        <v>0</v>
      </c>
      <c r="Y79">
        <v>0</v>
      </c>
      <c r="Z79">
        <v>0</v>
      </c>
      <c r="AA79">
        <v>0</v>
      </c>
      <c r="AB79">
        <v>0</v>
      </c>
      <c r="AC79">
        <v>0</v>
      </c>
    </row>
    <row r="80" spans="1:29" x14ac:dyDescent="0.2">
      <c r="A80" t="s">
        <v>329</v>
      </c>
      <c r="B80" t="s">
        <v>299</v>
      </c>
      <c r="C80" t="s">
        <v>330</v>
      </c>
      <c r="E80">
        <v>4</v>
      </c>
      <c r="G80">
        <v>0</v>
      </c>
      <c r="H80">
        <v>0</v>
      </c>
      <c r="I80">
        <v>0</v>
      </c>
      <c r="J80">
        <v>0</v>
      </c>
      <c r="K80">
        <v>0</v>
      </c>
      <c r="L80">
        <v>0</v>
      </c>
      <c r="M80">
        <v>0</v>
      </c>
      <c r="N80">
        <v>0</v>
      </c>
      <c r="O80">
        <v>0</v>
      </c>
      <c r="P80">
        <v>0</v>
      </c>
      <c r="Q80">
        <v>39092</v>
      </c>
      <c r="R80">
        <v>0</v>
      </c>
      <c r="S80">
        <v>0</v>
      </c>
      <c r="T80">
        <v>0</v>
      </c>
      <c r="U80">
        <v>0</v>
      </c>
      <c r="V80">
        <v>0</v>
      </c>
      <c r="W80">
        <v>0</v>
      </c>
      <c r="X80">
        <v>0</v>
      </c>
      <c r="Y80">
        <v>0</v>
      </c>
      <c r="Z80">
        <v>0</v>
      </c>
      <c r="AA80">
        <v>0</v>
      </c>
      <c r="AB80">
        <v>35</v>
      </c>
      <c r="AC80">
        <v>0</v>
      </c>
    </row>
    <row r="81" spans="1:29" x14ac:dyDescent="0.2">
      <c r="A81" t="s">
        <v>329</v>
      </c>
      <c r="B81" t="s">
        <v>299</v>
      </c>
      <c r="C81" t="s">
        <v>330</v>
      </c>
      <c r="E81">
        <v>5</v>
      </c>
      <c r="G81">
        <v>0</v>
      </c>
      <c r="H81">
        <v>0</v>
      </c>
      <c r="I81">
        <v>0</v>
      </c>
      <c r="J81">
        <v>0</v>
      </c>
      <c r="K81">
        <v>0</v>
      </c>
      <c r="L81">
        <v>0</v>
      </c>
      <c r="M81">
        <v>0</v>
      </c>
      <c r="N81">
        <v>0</v>
      </c>
      <c r="O81">
        <v>0</v>
      </c>
      <c r="P81">
        <v>0</v>
      </c>
      <c r="Q81">
        <v>6664</v>
      </c>
      <c r="R81">
        <v>-606</v>
      </c>
      <c r="S81">
        <v>0</v>
      </c>
      <c r="T81">
        <v>0</v>
      </c>
      <c r="U81">
        <v>0</v>
      </c>
      <c r="V81">
        <v>0</v>
      </c>
      <c r="W81">
        <v>0</v>
      </c>
      <c r="X81">
        <v>0</v>
      </c>
      <c r="Y81">
        <v>0</v>
      </c>
      <c r="Z81">
        <v>0</v>
      </c>
      <c r="AA81">
        <v>0</v>
      </c>
      <c r="AB81">
        <v>0</v>
      </c>
      <c r="AC81">
        <v>-22</v>
      </c>
    </row>
    <row r="82" spans="1:29" x14ac:dyDescent="0.2">
      <c r="A82" t="s">
        <v>329</v>
      </c>
      <c r="B82" t="s">
        <v>299</v>
      </c>
      <c r="C82" t="s">
        <v>330</v>
      </c>
      <c r="E82">
        <v>6</v>
      </c>
      <c r="G82">
        <v>0</v>
      </c>
      <c r="H82">
        <v>0</v>
      </c>
      <c r="I82">
        <v>0</v>
      </c>
      <c r="J82">
        <v>0</v>
      </c>
      <c r="K82">
        <v>0</v>
      </c>
      <c r="L82">
        <v>0</v>
      </c>
      <c r="M82">
        <v>0</v>
      </c>
      <c r="N82">
        <v>0</v>
      </c>
      <c r="O82">
        <v>0</v>
      </c>
      <c r="P82">
        <v>0</v>
      </c>
      <c r="Q82">
        <v>6555</v>
      </c>
      <c r="R82">
        <v>-951</v>
      </c>
      <c r="S82">
        <v>0</v>
      </c>
      <c r="T82">
        <v>0</v>
      </c>
      <c r="U82">
        <v>0</v>
      </c>
      <c r="V82">
        <v>0</v>
      </c>
      <c r="W82">
        <v>0</v>
      </c>
      <c r="X82">
        <v>0</v>
      </c>
      <c r="Y82">
        <v>0</v>
      </c>
      <c r="Z82">
        <v>0</v>
      </c>
      <c r="AA82">
        <v>0</v>
      </c>
      <c r="AB82">
        <v>0</v>
      </c>
      <c r="AC82">
        <v>-82</v>
      </c>
    </row>
    <row r="83" spans="1:29" x14ac:dyDescent="0.2">
      <c r="A83" t="s">
        <v>329</v>
      </c>
      <c r="B83" t="s">
        <v>299</v>
      </c>
      <c r="C83" t="s">
        <v>330</v>
      </c>
      <c r="E83">
        <v>7</v>
      </c>
      <c r="G83">
        <v>0</v>
      </c>
      <c r="H83">
        <v>0</v>
      </c>
      <c r="I83">
        <v>0</v>
      </c>
      <c r="J83">
        <v>0</v>
      </c>
      <c r="K83">
        <v>0</v>
      </c>
      <c r="L83">
        <v>0</v>
      </c>
      <c r="M83">
        <v>0</v>
      </c>
      <c r="N83">
        <v>0</v>
      </c>
      <c r="O83">
        <v>0</v>
      </c>
      <c r="P83">
        <v>0</v>
      </c>
      <c r="Q83">
        <v>14590</v>
      </c>
      <c r="R83">
        <v>-108</v>
      </c>
      <c r="S83">
        <v>0</v>
      </c>
      <c r="T83">
        <v>0</v>
      </c>
      <c r="U83">
        <v>0</v>
      </c>
      <c r="V83">
        <v>0</v>
      </c>
      <c r="W83">
        <v>0</v>
      </c>
      <c r="X83">
        <v>0</v>
      </c>
      <c r="Y83">
        <v>0</v>
      </c>
      <c r="Z83">
        <v>0</v>
      </c>
      <c r="AA83">
        <v>0</v>
      </c>
      <c r="AB83">
        <v>0</v>
      </c>
      <c r="AC83">
        <v>-20</v>
      </c>
    </row>
    <row r="84" spans="1:29" x14ac:dyDescent="0.2">
      <c r="A84" t="s">
        <v>329</v>
      </c>
      <c r="B84" t="s">
        <v>299</v>
      </c>
      <c r="C84" t="s">
        <v>330</v>
      </c>
      <c r="E84">
        <v>8</v>
      </c>
      <c r="G84">
        <v>0</v>
      </c>
      <c r="H84">
        <v>0</v>
      </c>
      <c r="I84">
        <v>0</v>
      </c>
      <c r="J84">
        <v>0</v>
      </c>
      <c r="K84">
        <v>0</v>
      </c>
      <c r="L84">
        <v>0</v>
      </c>
      <c r="M84">
        <v>0</v>
      </c>
      <c r="N84">
        <v>0</v>
      </c>
      <c r="O84">
        <v>0</v>
      </c>
      <c r="P84">
        <v>0</v>
      </c>
      <c r="Q84">
        <v>3093</v>
      </c>
      <c r="R84">
        <v>5</v>
      </c>
      <c r="S84">
        <v>0</v>
      </c>
      <c r="T84">
        <v>0</v>
      </c>
      <c r="U84">
        <v>0</v>
      </c>
      <c r="V84">
        <v>0</v>
      </c>
      <c r="W84">
        <v>0</v>
      </c>
      <c r="X84">
        <v>0</v>
      </c>
      <c r="Y84">
        <v>0</v>
      </c>
      <c r="Z84">
        <v>0</v>
      </c>
      <c r="AA84">
        <v>0</v>
      </c>
      <c r="AB84">
        <v>0</v>
      </c>
      <c r="AC84">
        <v>0</v>
      </c>
    </row>
    <row r="85" spans="1:29" x14ac:dyDescent="0.2">
      <c r="A85" t="s">
        <v>329</v>
      </c>
      <c r="B85" t="s">
        <v>299</v>
      </c>
      <c r="C85" t="s">
        <v>330</v>
      </c>
      <c r="E85">
        <v>9</v>
      </c>
      <c r="G85">
        <v>0</v>
      </c>
      <c r="H85">
        <v>0</v>
      </c>
      <c r="I85">
        <v>0</v>
      </c>
      <c r="J85">
        <v>0</v>
      </c>
      <c r="K85">
        <v>0</v>
      </c>
      <c r="L85">
        <v>0</v>
      </c>
      <c r="M85">
        <v>0</v>
      </c>
      <c r="N85">
        <v>0</v>
      </c>
      <c r="O85">
        <v>0</v>
      </c>
      <c r="P85">
        <v>0</v>
      </c>
      <c r="Q85">
        <v>12177</v>
      </c>
      <c r="R85">
        <v>-325</v>
      </c>
      <c r="S85">
        <v>0</v>
      </c>
      <c r="T85">
        <v>0</v>
      </c>
      <c r="U85">
        <v>0</v>
      </c>
      <c r="V85">
        <v>0</v>
      </c>
      <c r="W85">
        <v>0</v>
      </c>
      <c r="X85">
        <v>0</v>
      </c>
      <c r="Y85">
        <v>0</v>
      </c>
      <c r="Z85">
        <v>0</v>
      </c>
      <c r="AA85">
        <v>0</v>
      </c>
      <c r="AB85">
        <v>0</v>
      </c>
      <c r="AC85">
        <v>-44</v>
      </c>
    </row>
    <row r="86" spans="1:29" x14ac:dyDescent="0.2">
      <c r="A86" t="s">
        <v>329</v>
      </c>
      <c r="B86" t="s">
        <v>299</v>
      </c>
      <c r="C86" t="s">
        <v>330</v>
      </c>
      <c r="E86">
        <v>10</v>
      </c>
      <c r="G86">
        <v>0</v>
      </c>
      <c r="H86">
        <v>0</v>
      </c>
      <c r="I86">
        <v>0</v>
      </c>
      <c r="J86">
        <v>0</v>
      </c>
      <c r="K86">
        <v>0</v>
      </c>
      <c r="L86">
        <v>0</v>
      </c>
      <c r="M86">
        <v>0</v>
      </c>
      <c r="N86">
        <v>0</v>
      </c>
      <c r="O86">
        <v>0</v>
      </c>
      <c r="P86">
        <v>0</v>
      </c>
      <c r="Q86">
        <v>454</v>
      </c>
      <c r="R86">
        <v>-2</v>
      </c>
      <c r="S86">
        <v>0</v>
      </c>
      <c r="T86">
        <v>0</v>
      </c>
      <c r="U86">
        <v>0</v>
      </c>
      <c r="V86">
        <v>0</v>
      </c>
      <c r="W86">
        <v>0</v>
      </c>
      <c r="X86">
        <v>0</v>
      </c>
      <c r="Y86">
        <v>0</v>
      </c>
      <c r="Z86">
        <v>0</v>
      </c>
      <c r="AA86">
        <v>0</v>
      </c>
      <c r="AB86">
        <v>0</v>
      </c>
      <c r="AC86">
        <v>0</v>
      </c>
    </row>
    <row r="87" spans="1:29" x14ac:dyDescent="0.2">
      <c r="A87" t="s">
        <v>329</v>
      </c>
      <c r="B87" t="s">
        <v>299</v>
      </c>
      <c r="C87" t="s">
        <v>330</v>
      </c>
      <c r="E87">
        <v>11</v>
      </c>
      <c r="G87">
        <v>0</v>
      </c>
      <c r="H87">
        <v>0</v>
      </c>
      <c r="I87">
        <v>0</v>
      </c>
      <c r="J87">
        <v>0</v>
      </c>
      <c r="K87">
        <v>0</v>
      </c>
      <c r="L87">
        <v>0</v>
      </c>
      <c r="M87">
        <v>0</v>
      </c>
      <c r="N87">
        <v>0</v>
      </c>
      <c r="O87">
        <v>0</v>
      </c>
      <c r="P87">
        <v>0</v>
      </c>
      <c r="Q87">
        <v>8624</v>
      </c>
      <c r="R87">
        <v>-491</v>
      </c>
      <c r="S87">
        <v>0</v>
      </c>
      <c r="T87">
        <v>0</v>
      </c>
      <c r="U87">
        <v>0</v>
      </c>
      <c r="V87">
        <v>0</v>
      </c>
      <c r="W87">
        <v>0</v>
      </c>
      <c r="X87">
        <v>0</v>
      </c>
      <c r="Y87">
        <v>0</v>
      </c>
      <c r="Z87">
        <v>0</v>
      </c>
      <c r="AA87">
        <v>0</v>
      </c>
      <c r="AB87">
        <v>0</v>
      </c>
      <c r="AC87">
        <v>0</v>
      </c>
    </row>
    <row r="88" spans="1:29" x14ac:dyDescent="0.2">
      <c r="A88" t="s">
        <v>329</v>
      </c>
      <c r="B88" t="s">
        <v>299</v>
      </c>
      <c r="C88" t="s">
        <v>330</v>
      </c>
      <c r="E88">
        <v>12</v>
      </c>
      <c r="G88">
        <v>0</v>
      </c>
      <c r="H88">
        <v>0</v>
      </c>
      <c r="I88">
        <v>0</v>
      </c>
      <c r="J88">
        <v>0</v>
      </c>
      <c r="K88">
        <v>0</v>
      </c>
      <c r="L88">
        <v>0</v>
      </c>
      <c r="M88">
        <v>0</v>
      </c>
      <c r="N88">
        <v>0</v>
      </c>
      <c r="O88">
        <v>0</v>
      </c>
      <c r="P88">
        <v>0</v>
      </c>
      <c r="Q88">
        <v>13512</v>
      </c>
      <c r="R88">
        <v>-75</v>
      </c>
      <c r="S88">
        <v>900</v>
      </c>
      <c r="T88">
        <v>0</v>
      </c>
      <c r="U88">
        <v>0</v>
      </c>
      <c r="V88">
        <v>0</v>
      </c>
      <c r="W88">
        <v>0</v>
      </c>
      <c r="X88">
        <v>0</v>
      </c>
      <c r="Y88">
        <v>0</v>
      </c>
      <c r="Z88">
        <v>0</v>
      </c>
      <c r="AA88">
        <v>0</v>
      </c>
      <c r="AB88">
        <v>0</v>
      </c>
      <c r="AC88">
        <v>0</v>
      </c>
    </row>
    <row r="89" spans="1:29" x14ac:dyDescent="0.2">
      <c r="A89" t="s">
        <v>329</v>
      </c>
      <c r="B89" t="s">
        <v>300</v>
      </c>
      <c r="C89" t="s">
        <v>330</v>
      </c>
      <c r="E89" t="s">
        <v>331</v>
      </c>
      <c r="G89">
        <v>0</v>
      </c>
      <c r="H89">
        <v>772</v>
      </c>
      <c r="I89">
        <v>3377</v>
      </c>
      <c r="J89">
        <v>2</v>
      </c>
      <c r="K89">
        <v>0</v>
      </c>
      <c r="L89">
        <v>476</v>
      </c>
      <c r="M89">
        <v>316</v>
      </c>
      <c r="N89">
        <v>0</v>
      </c>
      <c r="O89">
        <v>0</v>
      </c>
      <c r="P89">
        <v>588</v>
      </c>
      <c r="Q89">
        <v>93</v>
      </c>
      <c r="R89">
        <v>-485</v>
      </c>
      <c r="S89">
        <v>29</v>
      </c>
      <c r="T89">
        <v>0</v>
      </c>
      <c r="U89">
        <v>0</v>
      </c>
      <c r="V89">
        <v>0</v>
      </c>
      <c r="W89">
        <v>0</v>
      </c>
      <c r="X89">
        <v>0</v>
      </c>
      <c r="Y89">
        <v>0</v>
      </c>
      <c r="Z89">
        <v>0</v>
      </c>
      <c r="AA89">
        <v>0</v>
      </c>
      <c r="AB89">
        <v>30</v>
      </c>
      <c r="AC89">
        <v>12</v>
      </c>
    </row>
    <row r="90" spans="1:29" x14ac:dyDescent="0.2">
      <c r="A90" t="s">
        <v>329</v>
      </c>
      <c r="B90" t="s">
        <v>299</v>
      </c>
      <c r="C90" t="s">
        <v>332</v>
      </c>
      <c r="E90" t="s">
        <v>331</v>
      </c>
      <c r="G90">
        <v>0</v>
      </c>
      <c r="H90">
        <v>0</v>
      </c>
      <c r="I90">
        <v>0</v>
      </c>
      <c r="J90">
        <v>0</v>
      </c>
      <c r="K90">
        <v>0</v>
      </c>
      <c r="L90">
        <v>0</v>
      </c>
      <c r="M90">
        <v>0</v>
      </c>
      <c r="N90">
        <v>0</v>
      </c>
      <c r="O90">
        <v>0</v>
      </c>
      <c r="P90">
        <v>0</v>
      </c>
      <c r="Q90">
        <v>1009</v>
      </c>
      <c r="R90">
        <v>-1086</v>
      </c>
      <c r="S90">
        <v>0</v>
      </c>
      <c r="T90">
        <v>0</v>
      </c>
      <c r="U90">
        <v>0</v>
      </c>
      <c r="V90">
        <v>0</v>
      </c>
      <c r="W90">
        <v>0</v>
      </c>
      <c r="X90">
        <v>0</v>
      </c>
      <c r="Y90">
        <v>0</v>
      </c>
      <c r="Z90">
        <v>0</v>
      </c>
      <c r="AA90">
        <v>0</v>
      </c>
      <c r="AB90">
        <v>0</v>
      </c>
      <c r="AC90">
        <v>0</v>
      </c>
    </row>
    <row r="91" spans="1:29" x14ac:dyDescent="0.2">
      <c r="A91" t="s">
        <v>333</v>
      </c>
      <c r="B91" t="s">
        <v>302</v>
      </c>
      <c r="C91" t="s">
        <v>334</v>
      </c>
      <c r="G91">
        <v>3867</v>
      </c>
      <c r="H91">
        <v>9415</v>
      </c>
      <c r="I91">
        <v>76</v>
      </c>
      <c r="J91">
        <v>0</v>
      </c>
      <c r="K91">
        <v>0</v>
      </c>
      <c r="L91">
        <v>4638</v>
      </c>
      <c r="M91">
        <v>0</v>
      </c>
      <c r="N91">
        <v>0</v>
      </c>
      <c r="O91">
        <v>0</v>
      </c>
      <c r="P91">
        <v>0</v>
      </c>
      <c r="Q91">
        <v>-1827</v>
      </c>
      <c r="R91">
        <v>962</v>
      </c>
      <c r="S91">
        <v>0</v>
      </c>
      <c r="T91">
        <v>0</v>
      </c>
      <c r="U91">
        <v>-137</v>
      </c>
      <c r="V91">
        <v>0</v>
      </c>
      <c r="W91">
        <v>0</v>
      </c>
      <c r="X91">
        <v>0</v>
      </c>
      <c r="Y91">
        <v>0</v>
      </c>
      <c r="Z91">
        <v>0</v>
      </c>
      <c r="AA91">
        <v>0</v>
      </c>
      <c r="AB91">
        <v>0</v>
      </c>
      <c r="AC91">
        <v>0</v>
      </c>
    </row>
    <row r="92" spans="1:29" x14ac:dyDescent="0.2">
      <c r="A92" t="s">
        <v>333</v>
      </c>
      <c r="B92" t="s">
        <v>366</v>
      </c>
      <c r="C92" t="s">
        <v>334</v>
      </c>
      <c r="G92">
        <v>0</v>
      </c>
      <c r="H92">
        <v>0</v>
      </c>
      <c r="I92">
        <v>12</v>
      </c>
      <c r="J92">
        <v>0</v>
      </c>
      <c r="K92">
        <v>0</v>
      </c>
      <c r="L92">
        <v>0</v>
      </c>
      <c r="M92">
        <v>0</v>
      </c>
      <c r="N92">
        <v>0</v>
      </c>
      <c r="O92">
        <v>0</v>
      </c>
      <c r="P92">
        <v>0</v>
      </c>
      <c r="Q92">
        <v>0</v>
      </c>
      <c r="R92">
        <v>0</v>
      </c>
      <c r="S92">
        <v>0</v>
      </c>
      <c r="T92">
        <v>0</v>
      </c>
      <c r="U92">
        <v>0</v>
      </c>
      <c r="V92">
        <v>0</v>
      </c>
      <c r="W92">
        <v>0</v>
      </c>
      <c r="X92">
        <v>0</v>
      </c>
      <c r="Y92">
        <v>0</v>
      </c>
      <c r="Z92">
        <v>0</v>
      </c>
      <c r="AA92">
        <v>0</v>
      </c>
      <c r="AB92">
        <v>0</v>
      </c>
      <c r="AC92">
        <v>0</v>
      </c>
    </row>
    <row r="93" spans="1:29" x14ac:dyDescent="0.2">
      <c r="A93" t="s">
        <v>333</v>
      </c>
      <c r="B93" t="s">
        <v>298</v>
      </c>
      <c r="C93" t="s">
        <v>334</v>
      </c>
      <c r="G93">
        <v>591</v>
      </c>
      <c r="H93">
        <v>192</v>
      </c>
      <c r="I93">
        <v>37557</v>
      </c>
      <c r="J93">
        <v>0</v>
      </c>
      <c r="K93">
        <v>0</v>
      </c>
      <c r="L93">
        <v>4897</v>
      </c>
      <c r="M93">
        <v>0</v>
      </c>
      <c r="N93">
        <v>0</v>
      </c>
      <c r="O93">
        <v>0</v>
      </c>
      <c r="P93">
        <v>0</v>
      </c>
      <c r="Q93">
        <v>-370</v>
      </c>
      <c r="R93">
        <v>-17</v>
      </c>
      <c r="S93">
        <v>82</v>
      </c>
      <c r="T93">
        <v>0</v>
      </c>
      <c r="U93">
        <v>134</v>
      </c>
      <c r="V93">
        <v>0</v>
      </c>
      <c r="W93">
        <v>0</v>
      </c>
      <c r="X93">
        <v>0</v>
      </c>
      <c r="Y93">
        <v>0</v>
      </c>
      <c r="Z93">
        <v>0</v>
      </c>
      <c r="AA93">
        <v>0</v>
      </c>
      <c r="AB93">
        <v>18</v>
      </c>
      <c r="AC93">
        <v>0</v>
      </c>
    </row>
    <row r="94" spans="1:29" x14ac:dyDescent="0.2">
      <c r="A94" t="s">
        <v>333</v>
      </c>
      <c r="B94" t="s">
        <v>311</v>
      </c>
      <c r="C94" t="s">
        <v>334</v>
      </c>
      <c r="G94">
        <v>0</v>
      </c>
      <c r="H94">
        <v>0</v>
      </c>
      <c r="I94">
        <v>217</v>
      </c>
      <c r="J94">
        <v>0</v>
      </c>
      <c r="K94">
        <v>0</v>
      </c>
      <c r="L94">
        <v>15</v>
      </c>
      <c r="M94">
        <v>0</v>
      </c>
      <c r="N94">
        <v>0</v>
      </c>
      <c r="O94">
        <v>0</v>
      </c>
      <c r="P94">
        <v>45</v>
      </c>
      <c r="Q94">
        <v>301</v>
      </c>
      <c r="R94">
        <v>0</v>
      </c>
      <c r="S94">
        <v>22</v>
      </c>
      <c r="T94">
        <v>0</v>
      </c>
      <c r="U94">
        <v>0</v>
      </c>
      <c r="V94">
        <v>0</v>
      </c>
      <c r="W94">
        <v>0</v>
      </c>
      <c r="X94">
        <v>0</v>
      </c>
      <c r="Y94">
        <v>0</v>
      </c>
      <c r="Z94">
        <v>0</v>
      </c>
      <c r="AA94">
        <v>0</v>
      </c>
      <c r="AB94">
        <v>0</v>
      </c>
      <c r="AC94">
        <v>1</v>
      </c>
    </row>
    <row r="95" spans="1:29" x14ac:dyDescent="0.2">
      <c r="A95" t="s">
        <v>333</v>
      </c>
      <c r="B95" t="s">
        <v>312</v>
      </c>
      <c r="C95" t="s">
        <v>334</v>
      </c>
      <c r="G95">
        <v>0</v>
      </c>
      <c r="H95">
        <v>0</v>
      </c>
      <c r="I95">
        <v>0</v>
      </c>
      <c r="J95">
        <v>0</v>
      </c>
      <c r="K95">
        <v>0</v>
      </c>
      <c r="L95">
        <v>22</v>
      </c>
      <c r="M95">
        <v>0</v>
      </c>
      <c r="N95">
        <v>0</v>
      </c>
      <c r="O95">
        <v>0</v>
      </c>
      <c r="P95">
        <v>0</v>
      </c>
      <c r="Q95">
        <v>3605</v>
      </c>
      <c r="R95">
        <v>0</v>
      </c>
      <c r="S95">
        <v>0</v>
      </c>
      <c r="T95">
        <v>0</v>
      </c>
      <c r="U95">
        <v>0</v>
      </c>
      <c r="V95">
        <v>0</v>
      </c>
      <c r="W95">
        <v>0</v>
      </c>
      <c r="X95">
        <v>0</v>
      </c>
      <c r="Y95">
        <v>0</v>
      </c>
      <c r="Z95">
        <v>0</v>
      </c>
      <c r="AA95">
        <v>0</v>
      </c>
      <c r="AB95">
        <v>0</v>
      </c>
      <c r="AC95">
        <v>0</v>
      </c>
    </row>
    <row r="96" spans="1:29" x14ac:dyDescent="0.2">
      <c r="A96" t="s">
        <v>335</v>
      </c>
      <c r="B96" t="s">
        <v>297</v>
      </c>
      <c r="C96" t="s">
        <v>336</v>
      </c>
      <c r="D96" t="s">
        <v>337</v>
      </c>
      <c r="G96">
        <v>0</v>
      </c>
      <c r="H96">
        <v>0</v>
      </c>
      <c r="I96">
        <v>4349</v>
      </c>
      <c r="J96">
        <v>0</v>
      </c>
      <c r="K96">
        <v>0</v>
      </c>
      <c r="L96">
        <v>0</v>
      </c>
      <c r="M96">
        <v>0</v>
      </c>
      <c r="N96">
        <v>0</v>
      </c>
      <c r="O96">
        <v>0</v>
      </c>
      <c r="P96">
        <v>0</v>
      </c>
      <c r="Q96">
        <v>0</v>
      </c>
      <c r="R96">
        <v>-41</v>
      </c>
      <c r="S96">
        <v>0</v>
      </c>
      <c r="T96">
        <v>0</v>
      </c>
      <c r="U96">
        <v>-795</v>
      </c>
      <c r="V96">
        <v>0</v>
      </c>
      <c r="W96">
        <v>0</v>
      </c>
      <c r="X96">
        <v>0</v>
      </c>
      <c r="Y96">
        <v>0</v>
      </c>
      <c r="Z96">
        <v>0</v>
      </c>
      <c r="AA96">
        <v>0</v>
      </c>
      <c r="AB96">
        <v>-310</v>
      </c>
      <c r="AC96">
        <v>0</v>
      </c>
    </row>
    <row r="97" spans="1:29" x14ac:dyDescent="0.2">
      <c r="A97" t="s">
        <v>335</v>
      </c>
      <c r="B97" t="s">
        <v>297</v>
      </c>
      <c r="C97" t="s">
        <v>336</v>
      </c>
      <c r="D97" t="s">
        <v>338</v>
      </c>
      <c r="G97">
        <v>0</v>
      </c>
      <c r="H97">
        <v>0</v>
      </c>
      <c r="I97">
        <v>615</v>
      </c>
      <c r="J97">
        <v>0</v>
      </c>
      <c r="K97">
        <v>0</v>
      </c>
      <c r="L97">
        <v>0</v>
      </c>
      <c r="M97">
        <v>0</v>
      </c>
      <c r="N97">
        <v>0</v>
      </c>
      <c r="O97">
        <v>0</v>
      </c>
      <c r="P97">
        <v>0</v>
      </c>
      <c r="Q97">
        <v>331</v>
      </c>
      <c r="R97">
        <v>11</v>
      </c>
      <c r="S97">
        <v>0</v>
      </c>
      <c r="T97">
        <v>0</v>
      </c>
      <c r="U97">
        <v>-130</v>
      </c>
      <c r="V97">
        <v>0</v>
      </c>
      <c r="W97">
        <v>0</v>
      </c>
      <c r="X97">
        <v>0</v>
      </c>
      <c r="Y97">
        <v>0</v>
      </c>
      <c r="Z97">
        <v>0</v>
      </c>
      <c r="AA97">
        <v>0</v>
      </c>
      <c r="AB97">
        <v>-40</v>
      </c>
      <c r="AC97">
        <v>0</v>
      </c>
    </row>
    <row r="98" spans="1:29" x14ac:dyDescent="0.2">
      <c r="A98" t="s">
        <v>335</v>
      </c>
      <c r="B98" t="s">
        <v>297</v>
      </c>
      <c r="C98" t="s">
        <v>336</v>
      </c>
      <c r="D98" t="s">
        <v>339</v>
      </c>
      <c r="G98">
        <v>0</v>
      </c>
      <c r="H98">
        <v>0</v>
      </c>
      <c r="I98">
        <v>2288</v>
      </c>
      <c r="J98">
        <v>0</v>
      </c>
      <c r="K98">
        <v>0</v>
      </c>
      <c r="L98">
        <v>0</v>
      </c>
      <c r="M98">
        <v>0</v>
      </c>
      <c r="N98">
        <v>0</v>
      </c>
      <c r="O98">
        <v>0</v>
      </c>
      <c r="P98">
        <v>0</v>
      </c>
      <c r="Q98">
        <v>0</v>
      </c>
      <c r="R98">
        <v>-51</v>
      </c>
      <c r="S98">
        <v>0</v>
      </c>
      <c r="T98">
        <v>0</v>
      </c>
      <c r="U98">
        <v>-494</v>
      </c>
      <c r="V98">
        <v>0</v>
      </c>
      <c r="W98">
        <v>0</v>
      </c>
      <c r="X98">
        <v>0</v>
      </c>
      <c r="Y98">
        <v>0</v>
      </c>
      <c r="Z98">
        <v>0</v>
      </c>
      <c r="AA98">
        <v>0</v>
      </c>
      <c r="AB98">
        <v>-385</v>
      </c>
      <c r="AC98">
        <v>0</v>
      </c>
    </row>
    <row r="99" spans="1:29" x14ac:dyDescent="0.2">
      <c r="A99" t="s">
        <v>335</v>
      </c>
      <c r="B99" t="s">
        <v>297</v>
      </c>
      <c r="C99" t="s">
        <v>336</v>
      </c>
      <c r="D99" t="s">
        <v>340</v>
      </c>
      <c r="G99">
        <v>0</v>
      </c>
      <c r="H99">
        <v>0</v>
      </c>
      <c r="I99">
        <v>2234</v>
      </c>
      <c r="J99">
        <v>0</v>
      </c>
      <c r="K99">
        <v>0</v>
      </c>
      <c r="L99">
        <v>0</v>
      </c>
      <c r="M99">
        <v>0</v>
      </c>
      <c r="N99">
        <v>0</v>
      </c>
      <c r="O99">
        <v>0</v>
      </c>
      <c r="P99">
        <v>0</v>
      </c>
      <c r="Q99">
        <v>3</v>
      </c>
      <c r="R99">
        <v>26</v>
      </c>
      <c r="S99">
        <v>0</v>
      </c>
      <c r="T99">
        <v>0</v>
      </c>
      <c r="U99">
        <v>-1010</v>
      </c>
      <c r="V99">
        <v>0</v>
      </c>
      <c r="W99">
        <v>0</v>
      </c>
      <c r="X99">
        <v>0</v>
      </c>
      <c r="Y99">
        <v>0</v>
      </c>
      <c r="Z99">
        <v>0</v>
      </c>
      <c r="AA99">
        <v>0</v>
      </c>
      <c r="AB99">
        <v>-54</v>
      </c>
      <c r="AC99">
        <v>0</v>
      </c>
    </row>
    <row r="100" spans="1:29" x14ac:dyDescent="0.2">
      <c r="A100" t="s">
        <v>335</v>
      </c>
      <c r="B100" t="s">
        <v>302</v>
      </c>
      <c r="C100" t="s">
        <v>336</v>
      </c>
      <c r="D100" t="s">
        <v>337</v>
      </c>
      <c r="G100">
        <v>0</v>
      </c>
      <c r="H100">
        <v>0</v>
      </c>
      <c r="I100">
        <v>0</v>
      </c>
      <c r="J100">
        <v>0</v>
      </c>
      <c r="K100">
        <v>0</v>
      </c>
      <c r="L100">
        <v>0</v>
      </c>
      <c r="M100">
        <v>0</v>
      </c>
      <c r="N100">
        <v>0</v>
      </c>
      <c r="O100">
        <v>0</v>
      </c>
      <c r="P100">
        <v>0</v>
      </c>
      <c r="Q100">
        <v>0</v>
      </c>
      <c r="R100">
        <v>30</v>
      </c>
      <c r="S100">
        <v>0</v>
      </c>
      <c r="T100">
        <v>0</v>
      </c>
      <c r="U100">
        <v>0</v>
      </c>
      <c r="V100">
        <v>0</v>
      </c>
      <c r="W100">
        <v>0</v>
      </c>
      <c r="X100">
        <v>0</v>
      </c>
      <c r="Y100">
        <v>0</v>
      </c>
      <c r="Z100">
        <v>0</v>
      </c>
      <c r="AA100">
        <v>0</v>
      </c>
      <c r="AB100">
        <v>0</v>
      </c>
      <c r="AC100">
        <v>0</v>
      </c>
    </row>
    <row r="101" spans="1:29" x14ac:dyDescent="0.2">
      <c r="A101" t="s">
        <v>335</v>
      </c>
      <c r="B101" t="s">
        <v>302</v>
      </c>
      <c r="C101" t="s">
        <v>336</v>
      </c>
      <c r="D101" t="s">
        <v>339</v>
      </c>
      <c r="G101">
        <v>0</v>
      </c>
      <c r="H101">
        <v>0</v>
      </c>
      <c r="I101">
        <v>0</v>
      </c>
      <c r="J101">
        <v>0</v>
      </c>
      <c r="K101">
        <v>0</v>
      </c>
      <c r="L101">
        <v>0</v>
      </c>
      <c r="M101">
        <v>0</v>
      </c>
      <c r="N101">
        <v>0</v>
      </c>
      <c r="O101">
        <v>0</v>
      </c>
      <c r="P101">
        <v>0</v>
      </c>
      <c r="Q101">
        <v>0</v>
      </c>
      <c r="R101">
        <v>-80</v>
      </c>
      <c r="S101">
        <v>0</v>
      </c>
      <c r="T101">
        <v>0</v>
      </c>
      <c r="U101">
        <v>64</v>
      </c>
      <c r="V101">
        <v>0</v>
      </c>
      <c r="W101">
        <v>0</v>
      </c>
      <c r="X101">
        <v>0</v>
      </c>
      <c r="Y101">
        <v>0</v>
      </c>
      <c r="Z101">
        <v>0</v>
      </c>
      <c r="AA101">
        <v>0</v>
      </c>
      <c r="AB101">
        <v>0</v>
      </c>
      <c r="AC101">
        <v>0</v>
      </c>
    </row>
    <row r="102" spans="1:29" x14ac:dyDescent="0.2">
      <c r="A102" t="s">
        <v>335</v>
      </c>
      <c r="B102" t="s">
        <v>302</v>
      </c>
      <c r="C102" t="s">
        <v>336</v>
      </c>
      <c r="D102" t="s">
        <v>340</v>
      </c>
      <c r="G102">
        <v>0</v>
      </c>
      <c r="H102">
        <v>0</v>
      </c>
      <c r="I102">
        <v>0</v>
      </c>
      <c r="J102">
        <v>0</v>
      </c>
      <c r="K102">
        <v>0</v>
      </c>
      <c r="L102">
        <v>0</v>
      </c>
      <c r="M102">
        <v>0</v>
      </c>
      <c r="N102">
        <v>0</v>
      </c>
      <c r="O102">
        <v>0</v>
      </c>
      <c r="P102">
        <v>0</v>
      </c>
      <c r="Q102">
        <v>0</v>
      </c>
      <c r="R102">
        <v>-80</v>
      </c>
      <c r="S102">
        <v>0</v>
      </c>
      <c r="T102">
        <v>0</v>
      </c>
      <c r="U102">
        <v>64</v>
      </c>
      <c r="V102">
        <v>0</v>
      </c>
      <c r="W102">
        <v>0</v>
      </c>
      <c r="X102">
        <v>0</v>
      </c>
      <c r="Y102">
        <v>0</v>
      </c>
      <c r="Z102">
        <v>0</v>
      </c>
      <c r="AA102">
        <v>0</v>
      </c>
      <c r="AB102">
        <v>0</v>
      </c>
      <c r="AC102">
        <v>0</v>
      </c>
    </row>
    <row r="103" spans="1:29" x14ac:dyDescent="0.2">
      <c r="A103" t="s">
        <v>335</v>
      </c>
      <c r="B103" t="s">
        <v>298</v>
      </c>
      <c r="C103" t="s">
        <v>336</v>
      </c>
      <c r="D103" t="s">
        <v>338</v>
      </c>
      <c r="G103">
        <v>0</v>
      </c>
      <c r="H103">
        <v>0</v>
      </c>
      <c r="I103">
        <v>0</v>
      </c>
      <c r="J103">
        <v>0</v>
      </c>
      <c r="K103">
        <v>0</v>
      </c>
      <c r="L103">
        <v>0</v>
      </c>
      <c r="M103">
        <v>0</v>
      </c>
      <c r="N103">
        <v>0</v>
      </c>
      <c r="O103">
        <v>0</v>
      </c>
      <c r="P103">
        <v>0</v>
      </c>
      <c r="Q103">
        <v>1</v>
      </c>
      <c r="R103">
        <v>0</v>
      </c>
      <c r="S103">
        <v>0</v>
      </c>
      <c r="T103">
        <v>0</v>
      </c>
      <c r="U103">
        <v>0</v>
      </c>
      <c r="V103">
        <v>0</v>
      </c>
      <c r="W103">
        <v>0</v>
      </c>
      <c r="X103">
        <v>0</v>
      </c>
      <c r="Y103">
        <v>0</v>
      </c>
      <c r="Z103">
        <v>0</v>
      </c>
      <c r="AA103">
        <v>0</v>
      </c>
      <c r="AB103">
        <v>0</v>
      </c>
      <c r="AC103">
        <v>0</v>
      </c>
    </row>
    <row r="104" spans="1:29" x14ac:dyDescent="0.2">
      <c r="A104" t="s">
        <v>335</v>
      </c>
      <c r="B104" t="s">
        <v>299</v>
      </c>
      <c r="C104" t="s">
        <v>336</v>
      </c>
      <c r="D104" t="s">
        <v>338</v>
      </c>
      <c r="G104">
        <v>0</v>
      </c>
      <c r="H104">
        <v>0</v>
      </c>
      <c r="I104">
        <v>0</v>
      </c>
      <c r="J104">
        <v>0</v>
      </c>
      <c r="K104">
        <v>0</v>
      </c>
      <c r="L104">
        <v>0</v>
      </c>
      <c r="M104">
        <v>0</v>
      </c>
      <c r="N104">
        <v>0</v>
      </c>
      <c r="O104">
        <v>0</v>
      </c>
      <c r="P104">
        <v>0</v>
      </c>
      <c r="Q104">
        <v>193</v>
      </c>
      <c r="R104">
        <v>-6</v>
      </c>
      <c r="S104">
        <v>0</v>
      </c>
      <c r="T104">
        <v>0</v>
      </c>
      <c r="U104">
        <v>0</v>
      </c>
      <c r="V104">
        <v>0</v>
      </c>
      <c r="W104">
        <v>0</v>
      </c>
      <c r="X104">
        <v>0</v>
      </c>
      <c r="Y104">
        <v>0</v>
      </c>
      <c r="Z104">
        <v>0</v>
      </c>
      <c r="AA104">
        <v>0</v>
      </c>
      <c r="AB104">
        <v>0</v>
      </c>
      <c r="AC104">
        <v>0</v>
      </c>
    </row>
    <row r="105" spans="1:29" x14ac:dyDescent="0.2">
      <c r="A105" t="s">
        <v>335</v>
      </c>
      <c r="B105" t="s">
        <v>299</v>
      </c>
      <c r="C105" t="s">
        <v>336</v>
      </c>
      <c r="D105" t="s">
        <v>340</v>
      </c>
      <c r="G105">
        <v>0</v>
      </c>
      <c r="H105">
        <v>0</v>
      </c>
      <c r="I105">
        <v>0</v>
      </c>
      <c r="J105">
        <v>0</v>
      </c>
      <c r="K105">
        <v>0</v>
      </c>
      <c r="L105">
        <v>0</v>
      </c>
      <c r="M105">
        <v>0</v>
      </c>
      <c r="N105">
        <v>0</v>
      </c>
      <c r="O105">
        <v>0</v>
      </c>
      <c r="P105">
        <v>0</v>
      </c>
      <c r="Q105">
        <v>162</v>
      </c>
      <c r="R105">
        <v>17</v>
      </c>
      <c r="S105">
        <v>0</v>
      </c>
      <c r="T105">
        <v>0</v>
      </c>
      <c r="U105">
        <v>0</v>
      </c>
      <c r="V105">
        <v>0</v>
      </c>
      <c r="W105">
        <v>0</v>
      </c>
      <c r="X105">
        <v>0</v>
      </c>
      <c r="Y105">
        <v>0</v>
      </c>
      <c r="Z105">
        <v>0</v>
      </c>
      <c r="AA105">
        <v>0</v>
      </c>
      <c r="AB105">
        <v>0</v>
      </c>
      <c r="AC105">
        <v>0</v>
      </c>
    </row>
    <row r="106" spans="1:29" x14ac:dyDescent="0.2">
      <c r="A106" t="s">
        <v>335</v>
      </c>
      <c r="B106" t="s">
        <v>300</v>
      </c>
      <c r="C106" t="s">
        <v>336</v>
      </c>
      <c r="D106" t="s">
        <v>338</v>
      </c>
      <c r="G106">
        <v>0</v>
      </c>
      <c r="H106">
        <v>0</v>
      </c>
      <c r="I106">
        <v>0</v>
      </c>
      <c r="J106">
        <v>0</v>
      </c>
      <c r="K106">
        <v>0</v>
      </c>
      <c r="L106">
        <v>0</v>
      </c>
      <c r="M106">
        <v>0</v>
      </c>
      <c r="N106">
        <v>0</v>
      </c>
      <c r="O106">
        <v>0</v>
      </c>
      <c r="P106">
        <v>0</v>
      </c>
      <c r="Q106">
        <v>1</v>
      </c>
      <c r="R106">
        <v>0</v>
      </c>
      <c r="S106">
        <v>0</v>
      </c>
      <c r="T106">
        <v>0</v>
      </c>
      <c r="U106">
        <v>0</v>
      </c>
      <c r="V106">
        <v>0</v>
      </c>
      <c r="W106">
        <v>0</v>
      </c>
      <c r="X106">
        <v>0</v>
      </c>
      <c r="Y106">
        <v>0</v>
      </c>
      <c r="Z106">
        <v>0</v>
      </c>
      <c r="AA106">
        <v>0</v>
      </c>
      <c r="AB106">
        <v>0</v>
      </c>
      <c r="AC106">
        <v>0</v>
      </c>
    </row>
    <row r="107" spans="1:29" x14ac:dyDescent="0.2">
      <c r="A107" t="s">
        <v>335</v>
      </c>
      <c r="B107" t="s">
        <v>299</v>
      </c>
      <c r="C107" t="s">
        <v>341</v>
      </c>
      <c r="D107" t="s">
        <v>342</v>
      </c>
      <c r="G107">
        <v>0</v>
      </c>
      <c r="H107">
        <v>0</v>
      </c>
      <c r="I107">
        <v>0</v>
      </c>
      <c r="J107">
        <v>0</v>
      </c>
      <c r="K107">
        <v>0</v>
      </c>
      <c r="L107">
        <v>0</v>
      </c>
      <c r="M107">
        <v>0</v>
      </c>
      <c r="N107">
        <v>0</v>
      </c>
      <c r="O107">
        <v>0</v>
      </c>
      <c r="P107">
        <v>0</v>
      </c>
      <c r="Q107">
        <v>63</v>
      </c>
      <c r="R107">
        <v>0</v>
      </c>
      <c r="S107">
        <v>0</v>
      </c>
      <c r="T107">
        <v>0</v>
      </c>
      <c r="U107">
        <v>0</v>
      </c>
      <c r="V107">
        <v>0</v>
      </c>
      <c r="W107">
        <v>0</v>
      </c>
      <c r="X107">
        <v>0</v>
      </c>
      <c r="Y107">
        <v>0</v>
      </c>
      <c r="Z107">
        <v>0</v>
      </c>
      <c r="AA107">
        <v>0</v>
      </c>
      <c r="AB107">
        <v>0</v>
      </c>
      <c r="AC107">
        <v>0</v>
      </c>
    </row>
    <row r="108" spans="1:29" x14ac:dyDescent="0.2">
      <c r="A108" t="s">
        <v>343</v>
      </c>
      <c r="B108" t="s">
        <v>297</v>
      </c>
      <c r="C108" t="s">
        <v>344</v>
      </c>
      <c r="D108" t="s">
        <v>345</v>
      </c>
      <c r="G108">
        <v>0</v>
      </c>
      <c r="H108">
        <v>0</v>
      </c>
      <c r="I108">
        <v>0</v>
      </c>
      <c r="J108">
        <v>0</v>
      </c>
      <c r="K108">
        <v>0</v>
      </c>
      <c r="L108">
        <v>0</v>
      </c>
      <c r="M108">
        <v>0</v>
      </c>
      <c r="N108">
        <v>0</v>
      </c>
      <c r="O108">
        <v>0</v>
      </c>
      <c r="P108">
        <v>0</v>
      </c>
      <c r="Q108">
        <v>2690</v>
      </c>
      <c r="R108">
        <v>0</v>
      </c>
      <c r="S108">
        <v>0</v>
      </c>
      <c r="T108">
        <v>0</v>
      </c>
      <c r="U108">
        <v>0</v>
      </c>
      <c r="V108">
        <v>0</v>
      </c>
      <c r="W108">
        <v>0</v>
      </c>
      <c r="X108">
        <v>0</v>
      </c>
      <c r="Y108">
        <v>0</v>
      </c>
      <c r="Z108">
        <v>0</v>
      </c>
      <c r="AA108">
        <v>0</v>
      </c>
      <c r="AB108">
        <v>0</v>
      </c>
      <c r="AC108">
        <v>0</v>
      </c>
    </row>
    <row r="109" spans="1:29" x14ac:dyDescent="0.2">
      <c r="A109" t="s">
        <v>343</v>
      </c>
      <c r="B109" t="s">
        <v>297</v>
      </c>
      <c r="C109" t="s">
        <v>344</v>
      </c>
      <c r="D109" t="s">
        <v>346</v>
      </c>
      <c r="G109">
        <v>0</v>
      </c>
      <c r="H109">
        <v>0</v>
      </c>
      <c r="I109">
        <v>7669</v>
      </c>
      <c r="J109">
        <v>0</v>
      </c>
      <c r="K109">
        <v>0</v>
      </c>
      <c r="L109">
        <v>0</v>
      </c>
      <c r="M109">
        <v>0</v>
      </c>
      <c r="N109">
        <v>0</v>
      </c>
      <c r="O109">
        <v>0</v>
      </c>
      <c r="P109">
        <v>0</v>
      </c>
      <c r="Q109">
        <v>142</v>
      </c>
      <c r="R109">
        <v>-52</v>
      </c>
      <c r="S109">
        <v>0</v>
      </c>
      <c r="T109">
        <v>0</v>
      </c>
      <c r="U109">
        <v>3816</v>
      </c>
      <c r="V109">
        <v>0</v>
      </c>
      <c r="W109">
        <v>0</v>
      </c>
      <c r="X109">
        <v>0</v>
      </c>
      <c r="Y109">
        <v>0</v>
      </c>
      <c r="Z109">
        <v>0</v>
      </c>
      <c r="AA109">
        <v>0</v>
      </c>
      <c r="AB109">
        <v>-350</v>
      </c>
      <c r="AC109">
        <v>0</v>
      </c>
    </row>
    <row r="110" spans="1:29" x14ac:dyDescent="0.2">
      <c r="A110" t="s">
        <v>343</v>
      </c>
      <c r="B110" t="s">
        <v>297</v>
      </c>
      <c r="C110" t="s">
        <v>344</v>
      </c>
      <c r="D110" t="s">
        <v>347</v>
      </c>
      <c r="G110">
        <v>2259</v>
      </c>
      <c r="H110">
        <v>0</v>
      </c>
      <c r="I110">
        <v>9640</v>
      </c>
      <c r="J110">
        <v>0</v>
      </c>
      <c r="K110">
        <v>0</v>
      </c>
      <c r="L110">
        <v>0</v>
      </c>
      <c r="M110">
        <v>0</v>
      </c>
      <c r="N110">
        <v>0</v>
      </c>
      <c r="O110">
        <v>0</v>
      </c>
      <c r="P110">
        <v>0</v>
      </c>
      <c r="Q110">
        <v>67</v>
      </c>
      <c r="R110">
        <v>1539</v>
      </c>
      <c r="S110">
        <v>0</v>
      </c>
      <c r="T110">
        <v>0</v>
      </c>
      <c r="U110">
        <v>-1097</v>
      </c>
      <c r="V110">
        <v>0</v>
      </c>
      <c r="W110">
        <v>0</v>
      </c>
      <c r="X110">
        <v>0</v>
      </c>
      <c r="Y110">
        <v>0</v>
      </c>
      <c r="Z110">
        <v>0</v>
      </c>
      <c r="AA110">
        <v>0</v>
      </c>
      <c r="AB110">
        <v>0</v>
      </c>
      <c r="AC110">
        <v>0</v>
      </c>
    </row>
    <row r="111" spans="1:29" x14ac:dyDescent="0.2">
      <c r="A111" t="s">
        <v>343</v>
      </c>
      <c r="B111" t="s">
        <v>297</v>
      </c>
      <c r="C111" t="s">
        <v>344</v>
      </c>
      <c r="D111" t="s">
        <v>349</v>
      </c>
      <c r="G111">
        <v>0</v>
      </c>
      <c r="H111">
        <v>0</v>
      </c>
      <c r="I111">
        <v>0</v>
      </c>
      <c r="J111">
        <v>0</v>
      </c>
      <c r="K111">
        <v>0</v>
      </c>
      <c r="L111">
        <v>0</v>
      </c>
      <c r="M111">
        <v>0</v>
      </c>
      <c r="N111">
        <v>0</v>
      </c>
      <c r="O111">
        <v>0</v>
      </c>
      <c r="P111">
        <v>0</v>
      </c>
      <c r="Q111">
        <v>4</v>
      </c>
      <c r="R111">
        <v>0</v>
      </c>
      <c r="S111">
        <v>0</v>
      </c>
      <c r="T111">
        <v>0</v>
      </c>
      <c r="U111">
        <v>0</v>
      </c>
      <c r="V111">
        <v>0</v>
      </c>
      <c r="W111">
        <v>0</v>
      </c>
      <c r="X111">
        <v>0</v>
      </c>
      <c r="Y111">
        <v>0</v>
      </c>
      <c r="Z111">
        <v>0</v>
      </c>
      <c r="AA111">
        <v>0</v>
      </c>
      <c r="AB111">
        <v>0</v>
      </c>
      <c r="AC111">
        <v>0</v>
      </c>
    </row>
    <row r="112" spans="1:29" x14ac:dyDescent="0.2">
      <c r="A112" t="s">
        <v>343</v>
      </c>
      <c r="B112" t="s">
        <v>297</v>
      </c>
      <c r="C112" t="s">
        <v>344</v>
      </c>
      <c r="D112" t="s">
        <v>350</v>
      </c>
      <c r="G112">
        <v>0</v>
      </c>
      <c r="H112">
        <v>0</v>
      </c>
      <c r="I112">
        <v>2421</v>
      </c>
      <c r="J112">
        <v>0</v>
      </c>
      <c r="K112">
        <v>0</v>
      </c>
      <c r="L112">
        <v>0</v>
      </c>
      <c r="M112">
        <v>0</v>
      </c>
      <c r="N112">
        <v>0</v>
      </c>
      <c r="O112">
        <v>0</v>
      </c>
      <c r="P112">
        <v>0</v>
      </c>
      <c r="Q112">
        <v>4879</v>
      </c>
      <c r="R112">
        <v>1121</v>
      </c>
      <c r="S112">
        <v>0</v>
      </c>
      <c r="T112">
        <v>0</v>
      </c>
      <c r="U112">
        <v>1061</v>
      </c>
      <c r="V112">
        <v>0</v>
      </c>
      <c r="W112">
        <v>0</v>
      </c>
      <c r="X112">
        <v>0</v>
      </c>
      <c r="Y112">
        <v>0</v>
      </c>
      <c r="Z112">
        <v>0</v>
      </c>
      <c r="AA112">
        <v>0</v>
      </c>
      <c r="AB112">
        <v>0</v>
      </c>
      <c r="AC112">
        <v>0</v>
      </c>
    </row>
    <row r="113" spans="1:29" x14ac:dyDescent="0.2">
      <c r="A113" t="s">
        <v>343</v>
      </c>
      <c r="B113" t="s">
        <v>310</v>
      </c>
      <c r="C113" t="s">
        <v>344</v>
      </c>
      <c r="D113" t="s">
        <v>346</v>
      </c>
      <c r="G113">
        <v>0</v>
      </c>
      <c r="H113">
        <v>0</v>
      </c>
      <c r="I113">
        <v>0</v>
      </c>
      <c r="J113">
        <v>0</v>
      </c>
      <c r="K113">
        <v>0</v>
      </c>
      <c r="L113">
        <v>0</v>
      </c>
      <c r="M113">
        <v>0</v>
      </c>
      <c r="N113">
        <v>0</v>
      </c>
      <c r="O113">
        <v>0</v>
      </c>
      <c r="P113">
        <v>0</v>
      </c>
      <c r="Q113">
        <v>3</v>
      </c>
      <c r="R113">
        <v>0</v>
      </c>
      <c r="S113">
        <v>0</v>
      </c>
      <c r="T113">
        <v>0</v>
      </c>
      <c r="U113">
        <v>0</v>
      </c>
      <c r="V113">
        <v>0</v>
      </c>
      <c r="W113">
        <v>0</v>
      </c>
      <c r="X113">
        <v>0</v>
      </c>
      <c r="Y113">
        <v>0</v>
      </c>
      <c r="Z113">
        <v>0</v>
      </c>
      <c r="AA113">
        <v>0</v>
      </c>
      <c r="AB113">
        <v>0</v>
      </c>
      <c r="AC113">
        <v>0</v>
      </c>
    </row>
    <row r="114" spans="1:29" x14ac:dyDescent="0.2">
      <c r="A114" t="s">
        <v>343</v>
      </c>
      <c r="B114" t="s">
        <v>310</v>
      </c>
      <c r="C114" t="s">
        <v>344</v>
      </c>
      <c r="D114" t="s">
        <v>347</v>
      </c>
      <c r="G114">
        <v>0</v>
      </c>
      <c r="H114">
        <v>0</v>
      </c>
      <c r="I114">
        <v>0</v>
      </c>
      <c r="J114">
        <v>0</v>
      </c>
      <c r="K114">
        <v>0</v>
      </c>
      <c r="L114">
        <v>0</v>
      </c>
      <c r="M114">
        <v>0</v>
      </c>
      <c r="N114">
        <v>0</v>
      </c>
      <c r="O114">
        <v>0</v>
      </c>
      <c r="P114">
        <v>0</v>
      </c>
      <c r="Q114">
        <v>1</v>
      </c>
      <c r="R114">
        <v>0</v>
      </c>
      <c r="S114">
        <v>0</v>
      </c>
      <c r="T114">
        <v>0</v>
      </c>
      <c r="U114">
        <v>0</v>
      </c>
      <c r="V114">
        <v>0</v>
      </c>
      <c r="W114">
        <v>0</v>
      </c>
      <c r="X114">
        <v>0</v>
      </c>
      <c r="Y114">
        <v>0</v>
      </c>
      <c r="Z114">
        <v>0</v>
      </c>
      <c r="AA114">
        <v>0</v>
      </c>
      <c r="AB114">
        <v>0</v>
      </c>
      <c r="AC114">
        <v>0</v>
      </c>
    </row>
    <row r="115" spans="1:29" x14ac:dyDescent="0.2">
      <c r="A115" t="s">
        <v>343</v>
      </c>
      <c r="B115" t="s">
        <v>310</v>
      </c>
      <c r="C115" t="s">
        <v>344</v>
      </c>
      <c r="D115" t="s">
        <v>350</v>
      </c>
      <c r="G115">
        <v>0</v>
      </c>
      <c r="H115">
        <v>0</v>
      </c>
      <c r="I115">
        <v>0</v>
      </c>
      <c r="J115">
        <v>0</v>
      </c>
      <c r="K115">
        <v>0</v>
      </c>
      <c r="L115">
        <v>0</v>
      </c>
      <c r="M115">
        <v>0</v>
      </c>
      <c r="N115">
        <v>0</v>
      </c>
      <c r="O115">
        <v>0</v>
      </c>
      <c r="P115">
        <v>0</v>
      </c>
      <c r="Q115">
        <v>3</v>
      </c>
      <c r="R115">
        <v>0</v>
      </c>
      <c r="S115">
        <v>0</v>
      </c>
      <c r="T115">
        <v>0</v>
      </c>
      <c r="U115">
        <v>0</v>
      </c>
      <c r="V115">
        <v>0</v>
      </c>
      <c r="W115">
        <v>0</v>
      </c>
      <c r="X115">
        <v>0</v>
      </c>
      <c r="Y115">
        <v>0</v>
      </c>
      <c r="Z115">
        <v>0</v>
      </c>
      <c r="AA115">
        <v>0</v>
      </c>
      <c r="AB115">
        <v>0</v>
      </c>
      <c r="AC115">
        <v>0</v>
      </c>
    </row>
    <row r="116" spans="1:29" x14ac:dyDescent="0.2">
      <c r="A116" t="s">
        <v>343</v>
      </c>
      <c r="B116" t="s">
        <v>303</v>
      </c>
      <c r="C116" t="s">
        <v>344</v>
      </c>
      <c r="D116" t="s">
        <v>346</v>
      </c>
      <c r="G116">
        <v>3</v>
      </c>
      <c r="H116">
        <v>0</v>
      </c>
      <c r="I116">
        <v>0</v>
      </c>
      <c r="J116">
        <v>0</v>
      </c>
      <c r="K116">
        <v>0</v>
      </c>
      <c r="L116">
        <v>0</v>
      </c>
      <c r="M116">
        <v>0</v>
      </c>
      <c r="N116">
        <v>0</v>
      </c>
      <c r="O116">
        <v>0</v>
      </c>
      <c r="P116">
        <v>0</v>
      </c>
      <c r="Q116">
        <v>0</v>
      </c>
      <c r="R116">
        <v>0</v>
      </c>
      <c r="S116">
        <v>0</v>
      </c>
      <c r="T116">
        <v>0</v>
      </c>
      <c r="U116">
        <v>0</v>
      </c>
      <c r="V116">
        <v>0</v>
      </c>
      <c r="W116">
        <v>0</v>
      </c>
      <c r="X116">
        <v>0</v>
      </c>
      <c r="Y116">
        <v>0</v>
      </c>
      <c r="Z116">
        <v>0</v>
      </c>
      <c r="AA116">
        <v>0</v>
      </c>
      <c r="AB116">
        <v>0</v>
      </c>
      <c r="AC116">
        <v>0</v>
      </c>
    </row>
    <row r="117" spans="1:29" x14ac:dyDescent="0.2">
      <c r="A117" t="s">
        <v>343</v>
      </c>
      <c r="B117" t="s">
        <v>303</v>
      </c>
      <c r="C117" t="s">
        <v>344</v>
      </c>
      <c r="D117" t="s">
        <v>347</v>
      </c>
      <c r="G117">
        <v>37</v>
      </c>
      <c r="H117">
        <v>0</v>
      </c>
      <c r="I117">
        <v>0</v>
      </c>
      <c r="J117">
        <v>0</v>
      </c>
      <c r="K117">
        <v>0</v>
      </c>
      <c r="L117">
        <v>0</v>
      </c>
      <c r="M117">
        <v>0</v>
      </c>
      <c r="N117">
        <v>0</v>
      </c>
      <c r="O117">
        <v>0</v>
      </c>
      <c r="P117">
        <v>0</v>
      </c>
      <c r="Q117">
        <v>0</v>
      </c>
      <c r="R117">
        <v>0</v>
      </c>
      <c r="S117">
        <v>0</v>
      </c>
      <c r="T117">
        <v>0</v>
      </c>
      <c r="U117">
        <v>0</v>
      </c>
      <c r="V117">
        <v>0</v>
      </c>
      <c r="W117">
        <v>0</v>
      </c>
      <c r="X117">
        <v>0</v>
      </c>
      <c r="Y117">
        <v>0</v>
      </c>
      <c r="Z117">
        <v>0</v>
      </c>
      <c r="AA117">
        <v>0</v>
      </c>
      <c r="AB117">
        <v>0</v>
      </c>
      <c r="AC117">
        <v>0</v>
      </c>
    </row>
    <row r="118" spans="1:29" x14ac:dyDescent="0.2">
      <c r="A118" t="s">
        <v>343</v>
      </c>
      <c r="B118" t="s">
        <v>303</v>
      </c>
      <c r="C118" t="s">
        <v>344</v>
      </c>
      <c r="D118" t="s">
        <v>350</v>
      </c>
      <c r="G118">
        <v>169</v>
      </c>
      <c r="H118">
        <v>0</v>
      </c>
      <c r="I118">
        <v>0</v>
      </c>
      <c r="J118">
        <v>0</v>
      </c>
      <c r="K118">
        <v>0</v>
      </c>
      <c r="L118">
        <v>0</v>
      </c>
      <c r="M118">
        <v>0</v>
      </c>
      <c r="N118">
        <v>0</v>
      </c>
      <c r="O118">
        <v>0</v>
      </c>
      <c r="P118">
        <v>0</v>
      </c>
      <c r="Q118">
        <v>12</v>
      </c>
      <c r="R118">
        <v>0</v>
      </c>
      <c r="S118">
        <v>0</v>
      </c>
      <c r="T118">
        <v>0</v>
      </c>
      <c r="U118">
        <v>0</v>
      </c>
      <c r="V118">
        <v>0</v>
      </c>
      <c r="W118">
        <v>0</v>
      </c>
      <c r="X118">
        <v>0</v>
      </c>
      <c r="Y118">
        <v>0</v>
      </c>
      <c r="Z118">
        <v>0</v>
      </c>
      <c r="AA118">
        <v>0</v>
      </c>
      <c r="AB118">
        <v>0</v>
      </c>
      <c r="AC118">
        <v>0</v>
      </c>
    </row>
    <row r="119" spans="1:29" x14ac:dyDescent="0.2">
      <c r="A119" t="s">
        <v>343</v>
      </c>
      <c r="B119" t="s">
        <v>304</v>
      </c>
      <c r="C119" t="s">
        <v>344</v>
      </c>
      <c r="D119" t="s">
        <v>346</v>
      </c>
      <c r="G119">
        <v>-4</v>
      </c>
      <c r="H119">
        <v>0</v>
      </c>
      <c r="I119">
        <v>0</v>
      </c>
      <c r="J119">
        <v>0</v>
      </c>
      <c r="K119">
        <v>0</v>
      </c>
      <c r="L119">
        <v>0</v>
      </c>
      <c r="M119">
        <v>0</v>
      </c>
      <c r="N119">
        <v>0</v>
      </c>
      <c r="O119">
        <v>0</v>
      </c>
      <c r="P119">
        <v>0</v>
      </c>
      <c r="Q119">
        <v>0</v>
      </c>
      <c r="R119">
        <v>0</v>
      </c>
      <c r="S119">
        <v>0</v>
      </c>
      <c r="T119">
        <v>0</v>
      </c>
      <c r="U119">
        <v>0</v>
      </c>
      <c r="V119">
        <v>0</v>
      </c>
      <c r="W119">
        <v>0</v>
      </c>
      <c r="X119">
        <v>0</v>
      </c>
      <c r="Y119">
        <v>0</v>
      </c>
      <c r="Z119">
        <v>0</v>
      </c>
      <c r="AA119">
        <v>0</v>
      </c>
      <c r="AB119">
        <v>0</v>
      </c>
      <c r="AC119">
        <v>0</v>
      </c>
    </row>
    <row r="120" spans="1:29" x14ac:dyDescent="0.2">
      <c r="A120" t="s">
        <v>343</v>
      </c>
      <c r="B120" t="s">
        <v>304</v>
      </c>
      <c r="C120" t="s">
        <v>344</v>
      </c>
      <c r="D120" t="s">
        <v>347</v>
      </c>
      <c r="G120">
        <v>100</v>
      </c>
      <c r="H120">
        <v>0</v>
      </c>
      <c r="I120">
        <v>0</v>
      </c>
      <c r="J120">
        <v>0</v>
      </c>
      <c r="K120">
        <v>0</v>
      </c>
      <c r="L120">
        <v>0</v>
      </c>
      <c r="M120">
        <v>0</v>
      </c>
      <c r="N120">
        <v>0</v>
      </c>
      <c r="O120">
        <v>0</v>
      </c>
      <c r="P120">
        <v>0</v>
      </c>
      <c r="Q120">
        <v>0</v>
      </c>
      <c r="R120">
        <v>0</v>
      </c>
      <c r="S120">
        <v>0</v>
      </c>
      <c r="T120">
        <v>0</v>
      </c>
      <c r="U120">
        <v>0</v>
      </c>
      <c r="V120">
        <v>0</v>
      </c>
      <c r="W120">
        <v>0</v>
      </c>
      <c r="X120">
        <v>0</v>
      </c>
      <c r="Y120">
        <v>0</v>
      </c>
      <c r="Z120">
        <v>0</v>
      </c>
      <c r="AA120">
        <v>0</v>
      </c>
      <c r="AB120">
        <v>0</v>
      </c>
      <c r="AC120">
        <v>0</v>
      </c>
    </row>
    <row r="121" spans="1:29" x14ac:dyDescent="0.2">
      <c r="A121" t="s">
        <v>343</v>
      </c>
      <c r="B121" t="s">
        <v>304</v>
      </c>
      <c r="C121" t="s">
        <v>344</v>
      </c>
      <c r="D121" t="s">
        <v>350</v>
      </c>
      <c r="G121">
        <v>24</v>
      </c>
      <c r="H121">
        <v>0</v>
      </c>
      <c r="I121">
        <v>0</v>
      </c>
      <c r="J121">
        <v>0</v>
      </c>
      <c r="K121">
        <v>0</v>
      </c>
      <c r="L121">
        <v>0</v>
      </c>
      <c r="M121">
        <v>0</v>
      </c>
      <c r="N121">
        <v>0</v>
      </c>
      <c r="O121">
        <v>0</v>
      </c>
      <c r="P121">
        <v>0</v>
      </c>
      <c r="Q121">
        <v>0</v>
      </c>
      <c r="R121">
        <v>0</v>
      </c>
      <c r="S121">
        <v>0</v>
      </c>
      <c r="T121">
        <v>0</v>
      </c>
      <c r="U121">
        <v>0</v>
      </c>
      <c r="V121">
        <v>0</v>
      </c>
      <c r="W121">
        <v>0</v>
      </c>
      <c r="X121">
        <v>0</v>
      </c>
      <c r="Y121">
        <v>0</v>
      </c>
      <c r="Z121">
        <v>0</v>
      </c>
      <c r="AA121">
        <v>0</v>
      </c>
      <c r="AB121">
        <v>0</v>
      </c>
      <c r="AC121">
        <v>0</v>
      </c>
    </row>
    <row r="122" spans="1:29" x14ac:dyDescent="0.2">
      <c r="A122" t="s">
        <v>343</v>
      </c>
      <c r="B122" t="s">
        <v>305</v>
      </c>
      <c r="C122" t="s">
        <v>344</v>
      </c>
      <c r="D122" t="s">
        <v>347</v>
      </c>
      <c r="G122">
        <v>0</v>
      </c>
      <c r="H122">
        <v>0</v>
      </c>
      <c r="I122">
        <v>0</v>
      </c>
      <c r="J122">
        <v>0</v>
      </c>
      <c r="K122">
        <v>0</v>
      </c>
      <c r="L122">
        <v>0</v>
      </c>
      <c r="M122">
        <v>0</v>
      </c>
      <c r="N122">
        <v>0</v>
      </c>
      <c r="O122">
        <v>0</v>
      </c>
      <c r="P122">
        <v>0</v>
      </c>
      <c r="Q122">
        <v>6</v>
      </c>
      <c r="R122">
        <v>0</v>
      </c>
      <c r="S122">
        <v>0</v>
      </c>
      <c r="T122">
        <v>0</v>
      </c>
      <c r="U122">
        <v>0</v>
      </c>
      <c r="V122">
        <v>0</v>
      </c>
      <c r="W122">
        <v>0</v>
      </c>
      <c r="X122">
        <v>0</v>
      </c>
      <c r="Y122">
        <v>0</v>
      </c>
      <c r="Z122">
        <v>0</v>
      </c>
      <c r="AA122">
        <v>0</v>
      </c>
      <c r="AB122">
        <v>0</v>
      </c>
      <c r="AC122">
        <v>0</v>
      </c>
    </row>
    <row r="123" spans="1:29" x14ac:dyDescent="0.2">
      <c r="A123" t="s">
        <v>343</v>
      </c>
      <c r="B123" t="s">
        <v>305</v>
      </c>
      <c r="C123" t="s">
        <v>344</v>
      </c>
      <c r="D123" t="s">
        <v>350</v>
      </c>
      <c r="G123">
        <v>0</v>
      </c>
      <c r="H123">
        <v>0</v>
      </c>
      <c r="I123">
        <v>0</v>
      </c>
      <c r="J123">
        <v>0</v>
      </c>
      <c r="K123">
        <v>0</v>
      </c>
      <c r="L123">
        <v>0</v>
      </c>
      <c r="M123">
        <v>0</v>
      </c>
      <c r="N123">
        <v>0</v>
      </c>
      <c r="O123">
        <v>0</v>
      </c>
      <c r="P123">
        <v>0</v>
      </c>
      <c r="Q123">
        <v>10</v>
      </c>
      <c r="R123">
        <v>0</v>
      </c>
      <c r="S123">
        <v>0</v>
      </c>
      <c r="T123">
        <v>0</v>
      </c>
      <c r="U123">
        <v>0</v>
      </c>
      <c r="V123">
        <v>0</v>
      </c>
      <c r="W123">
        <v>0</v>
      </c>
      <c r="X123">
        <v>0</v>
      </c>
      <c r="Y123">
        <v>0</v>
      </c>
      <c r="Z123">
        <v>0</v>
      </c>
      <c r="AA123">
        <v>0</v>
      </c>
      <c r="AB123">
        <v>0</v>
      </c>
      <c r="AC123">
        <v>0</v>
      </c>
    </row>
    <row r="124" spans="1:29" x14ac:dyDescent="0.2">
      <c r="A124" t="s">
        <v>343</v>
      </c>
      <c r="B124" t="s">
        <v>306</v>
      </c>
      <c r="C124" t="s">
        <v>344</v>
      </c>
      <c r="D124" t="s">
        <v>347</v>
      </c>
      <c r="G124">
        <v>4</v>
      </c>
      <c r="H124">
        <v>0</v>
      </c>
      <c r="I124">
        <v>0</v>
      </c>
      <c r="J124">
        <v>0</v>
      </c>
      <c r="K124">
        <v>0</v>
      </c>
      <c r="L124">
        <v>0</v>
      </c>
      <c r="M124">
        <v>0</v>
      </c>
      <c r="N124">
        <v>0</v>
      </c>
      <c r="O124">
        <v>0</v>
      </c>
      <c r="P124">
        <v>0</v>
      </c>
      <c r="Q124">
        <v>0</v>
      </c>
      <c r="R124">
        <v>0</v>
      </c>
      <c r="S124">
        <v>0</v>
      </c>
      <c r="T124">
        <v>0</v>
      </c>
      <c r="U124">
        <v>0</v>
      </c>
      <c r="V124">
        <v>0</v>
      </c>
      <c r="W124">
        <v>0</v>
      </c>
      <c r="X124">
        <v>0</v>
      </c>
      <c r="Y124">
        <v>0</v>
      </c>
      <c r="Z124">
        <v>0</v>
      </c>
      <c r="AA124">
        <v>0</v>
      </c>
      <c r="AB124">
        <v>0</v>
      </c>
      <c r="AC124">
        <v>0</v>
      </c>
    </row>
    <row r="125" spans="1:29" x14ac:dyDescent="0.2">
      <c r="A125" t="s">
        <v>343</v>
      </c>
      <c r="B125" t="s">
        <v>306</v>
      </c>
      <c r="C125" t="s">
        <v>344</v>
      </c>
      <c r="D125" t="s">
        <v>350</v>
      </c>
      <c r="G125">
        <v>8</v>
      </c>
      <c r="H125">
        <v>0</v>
      </c>
      <c r="I125">
        <v>0</v>
      </c>
      <c r="J125">
        <v>0</v>
      </c>
      <c r="K125">
        <v>0</v>
      </c>
      <c r="L125">
        <v>0</v>
      </c>
      <c r="M125">
        <v>0</v>
      </c>
      <c r="N125">
        <v>0</v>
      </c>
      <c r="O125">
        <v>0</v>
      </c>
      <c r="P125">
        <v>0</v>
      </c>
      <c r="Q125">
        <v>76</v>
      </c>
      <c r="R125">
        <v>0</v>
      </c>
      <c r="S125">
        <v>0</v>
      </c>
      <c r="T125">
        <v>0</v>
      </c>
      <c r="U125">
        <v>0</v>
      </c>
      <c r="V125">
        <v>0</v>
      </c>
      <c r="W125">
        <v>0</v>
      </c>
      <c r="X125">
        <v>0</v>
      </c>
      <c r="Y125">
        <v>0</v>
      </c>
      <c r="Z125">
        <v>0</v>
      </c>
      <c r="AA125">
        <v>0</v>
      </c>
      <c r="AB125">
        <v>0</v>
      </c>
      <c r="AC125">
        <v>0</v>
      </c>
    </row>
    <row r="126" spans="1:29" x14ac:dyDescent="0.2">
      <c r="A126" t="s">
        <v>343</v>
      </c>
      <c r="B126" t="s">
        <v>308</v>
      </c>
      <c r="C126" t="s">
        <v>344</v>
      </c>
      <c r="D126" t="s">
        <v>346</v>
      </c>
      <c r="G126">
        <v>0</v>
      </c>
      <c r="H126">
        <v>0</v>
      </c>
      <c r="I126">
        <v>0</v>
      </c>
      <c r="J126">
        <v>0</v>
      </c>
      <c r="K126">
        <v>0</v>
      </c>
      <c r="L126">
        <v>0</v>
      </c>
      <c r="M126">
        <v>0</v>
      </c>
      <c r="N126">
        <v>0</v>
      </c>
      <c r="O126">
        <v>0</v>
      </c>
      <c r="P126">
        <v>0</v>
      </c>
      <c r="Q126">
        <v>1</v>
      </c>
      <c r="R126">
        <v>0</v>
      </c>
      <c r="S126">
        <v>0</v>
      </c>
      <c r="T126">
        <v>0</v>
      </c>
      <c r="U126">
        <v>0</v>
      </c>
      <c r="V126">
        <v>0</v>
      </c>
      <c r="W126">
        <v>0</v>
      </c>
      <c r="X126">
        <v>0</v>
      </c>
      <c r="Y126">
        <v>0</v>
      </c>
      <c r="Z126">
        <v>0</v>
      </c>
      <c r="AA126">
        <v>0</v>
      </c>
      <c r="AB126">
        <v>0</v>
      </c>
      <c r="AC126">
        <v>0</v>
      </c>
    </row>
    <row r="127" spans="1:29" x14ac:dyDescent="0.2">
      <c r="A127" t="s">
        <v>343</v>
      </c>
      <c r="B127" t="s">
        <v>308</v>
      </c>
      <c r="C127" t="s">
        <v>344</v>
      </c>
      <c r="D127" t="s">
        <v>347</v>
      </c>
      <c r="G127">
        <v>0</v>
      </c>
      <c r="H127">
        <v>0</v>
      </c>
      <c r="I127">
        <v>0</v>
      </c>
      <c r="J127">
        <v>0</v>
      </c>
      <c r="K127">
        <v>0</v>
      </c>
      <c r="L127">
        <v>0</v>
      </c>
      <c r="M127">
        <v>0</v>
      </c>
      <c r="N127">
        <v>0</v>
      </c>
      <c r="O127">
        <v>0</v>
      </c>
      <c r="P127">
        <v>0</v>
      </c>
      <c r="Q127">
        <v>3</v>
      </c>
      <c r="R127">
        <v>0</v>
      </c>
      <c r="S127">
        <v>0</v>
      </c>
      <c r="T127">
        <v>0</v>
      </c>
      <c r="U127">
        <v>0</v>
      </c>
      <c r="V127">
        <v>0</v>
      </c>
      <c r="W127">
        <v>0</v>
      </c>
      <c r="X127">
        <v>0</v>
      </c>
      <c r="Y127">
        <v>0</v>
      </c>
      <c r="Z127">
        <v>0</v>
      </c>
      <c r="AA127">
        <v>0</v>
      </c>
      <c r="AB127">
        <v>0</v>
      </c>
      <c r="AC127">
        <v>0</v>
      </c>
    </row>
    <row r="128" spans="1:29" x14ac:dyDescent="0.2">
      <c r="A128" t="s">
        <v>343</v>
      </c>
      <c r="B128" t="s">
        <v>308</v>
      </c>
      <c r="C128" t="s">
        <v>344</v>
      </c>
      <c r="D128" t="s">
        <v>350</v>
      </c>
      <c r="G128">
        <v>0</v>
      </c>
      <c r="H128">
        <v>0</v>
      </c>
      <c r="I128">
        <v>0</v>
      </c>
      <c r="J128">
        <v>0</v>
      </c>
      <c r="K128">
        <v>0</v>
      </c>
      <c r="L128">
        <v>0</v>
      </c>
      <c r="M128">
        <v>0</v>
      </c>
      <c r="N128">
        <v>0</v>
      </c>
      <c r="O128">
        <v>0</v>
      </c>
      <c r="P128">
        <v>0</v>
      </c>
      <c r="Q128">
        <v>107</v>
      </c>
      <c r="R128">
        <v>0</v>
      </c>
      <c r="S128">
        <v>0</v>
      </c>
      <c r="T128">
        <v>0</v>
      </c>
      <c r="U128">
        <v>0</v>
      </c>
      <c r="V128">
        <v>0</v>
      </c>
      <c r="W128">
        <v>0</v>
      </c>
      <c r="X128">
        <v>0</v>
      </c>
      <c r="Y128">
        <v>0</v>
      </c>
      <c r="Z128">
        <v>0</v>
      </c>
      <c r="AA128">
        <v>0</v>
      </c>
      <c r="AB128">
        <v>0</v>
      </c>
      <c r="AC128">
        <v>0</v>
      </c>
    </row>
    <row r="129" spans="1:29" x14ac:dyDescent="0.2">
      <c r="A129" t="s">
        <v>343</v>
      </c>
      <c r="B129" t="s">
        <v>302</v>
      </c>
      <c r="C129" t="s">
        <v>344</v>
      </c>
      <c r="D129" t="s">
        <v>346</v>
      </c>
      <c r="G129">
        <v>12</v>
      </c>
      <c r="H129">
        <v>1092</v>
      </c>
      <c r="I129">
        <v>231</v>
      </c>
      <c r="J129">
        <v>0</v>
      </c>
      <c r="K129">
        <v>0</v>
      </c>
      <c r="L129">
        <v>0</v>
      </c>
      <c r="M129">
        <v>0</v>
      </c>
      <c r="N129">
        <v>0</v>
      </c>
      <c r="O129">
        <v>0</v>
      </c>
      <c r="P129">
        <v>0</v>
      </c>
      <c r="Q129">
        <v>0</v>
      </c>
      <c r="R129">
        <v>424</v>
      </c>
      <c r="S129">
        <v>0</v>
      </c>
      <c r="T129">
        <v>0</v>
      </c>
      <c r="U129">
        <v>0</v>
      </c>
      <c r="V129">
        <v>0</v>
      </c>
      <c r="W129">
        <v>0</v>
      </c>
      <c r="X129">
        <v>0</v>
      </c>
      <c r="Y129">
        <v>0</v>
      </c>
      <c r="Z129">
        <v>0</v>
      </c>
      <c r="AA129">
        <v>0</v>
      </c>
      <c r="AB129">
        <v>0</v>
      </c>
      <c r="AC129">
        <v>0</v>
      </c>
    </row>
    <row r="130" spans="1:29" x14ac:dyDescent="0.2">
      <c r="A130" t="s">
        <v>343</v>
      </c>
      <c r="B130" t="s">
        <v>302</v>
      </c>
      <c r="C130" t="s">
        <v>344</v>
      </c>
      <c r="D130" t="s">
        <v>347</v>
      </c>
      <c r="G130">
        <v>113</v>
      </c>
      <c r="H130">
        <v>171</v>
      </c>
      <c r="I130">
        <v>18</v>
      </c>
      <c r="J130">
        <v>0</v>
      </c>
      <c r="K130">
        <v>0</v>
      </c>
      <c r="L130">
        <v>0</v>
      </c>
      <c r="M130">
        <v>0</v>
      </c>
      <c r="N130">
        <v>0</v>
      </c>
      <c r="O130">
        <v>0</v>
      </c>
      <c r="P130">
        <v>0</v>
      </c>
      <c r="Q130">
        <v>0</v>
      </c>
      <c r="R130">
        <v>41</v>
      </c>
      <c r="S130">
        <v>0</v>
      </c>
      <c r="T130">
        <v>0</v>
      </c>
      <c r="U130">
        <v>3</v>
      </c>
      <c r="V130">
        <v>0</v>
      </c>
      <c r="W130">
        <v>0</v>
      </c>
      <c r="X130">
        <v>0</v>
      </c>
      <c r="Y130">
        <v>0</v>
      </c>
      <c r="Z130">
        <v>0</v>
      </c>
      <c r="AA130">
        <v>0</v>
      </c>
      <c r="AB130">
        <v>0</v>
      </c>
      <c r="AC130">
        <v>0</v>
      </c>
    </row>
    <row r="131" spans="1:29" x14ac:dyDescent="0.2">
      <c r="A131" t="s">
        <v>343</v>
      </c>
      <c r="B131" t="s">
        <v>302</v>
      </c>
      <c r="C131" t="s">
        <v>344</v>
      </c>
      <c r="D131" t="s">
        <v>348</v>
      </c>
      <c r="G131">
        <v>0</v>
      </c>
      <c r="H131">
        <v>0</v>
      </c>
      <c r="I131">
        <v>0</v>
      </c>
      <c r="J131">
        <v>0</v>
      </c>
      <c r="K131">
        <v>0</v>
      </c>
      <c r="L131">
        <v>0</v>
      </c>
      <c r="M131">
        <v>0</v>
      </c>
      <c r="N131">
        <v>0</v>
      </c>
      <c r="O131">
        <v>0</v>
      </c>
      <c r="P131">
        <v>0</v>
      </c>
      <c r="Q131">
        <v>0</v>
      </c>
      <c r="R131">
        <v>120</v>
      </c>
      <c r="S131">
        <v>0</v>
      </c>
      <c r="T131">
        <v>0</v>
      </c>
      <c r="U131">
        <v>0</v>
      </c>
      <c r="V131">
        <v>0</v>
      </c>
      <c r="W131">
        <v>0</v>
      </c>
      <c r="X131">
        <v>0</v>
      </c>
      <c r="Y131">
        <v>0</v>
      </c>
      <c r="Z131">
        <v>0</v>
      </c>
      <c r="AA131">
        <v>0</v>
      </c>
      <c r="AB131">
        <v>0</v>
      </c>
      <c r="AC131">
        <v>0</v>
      </c>
    </row>
    <row r="132" spans="1:29" x14ac:dyDescent="0.2">
      <c r="A132" t="s">
        <v>343</v>
      </c>
      <c r="B132" t="s">
        <v>302</v>
      </c>
      <c r="C132" t="s">
        <v>344</v>
      </c>
      <c r="D132" t="s">
        <v>350</v>
      </c>
      <c r="G132">
        <v>78</v>
      </c>
      <c r="H132">
        <v>81</v>
      </c>
      <c r="I132">
        <v>16</v>
      </c>
      <c r="J132">
        <v>0</v>
      </c>
      <c r="K132">
        <v>0</v>
      </c>
      <c r="L132">
        <v>0</v>
      </c>
      <c r="M132">
        <v>0</v>
      </c>
      <c r="N132">
        <v>0</v>
      </c>
      <c r="O132">
        <v>0</v>
      </c>
      <c r="P132">
        <v>0</v>
      </c>
      <c r="Q132">
        <v>1829</v>
      </c>
      <c r="R132">
        <v>48</v>
      </c>
      <c r="S132">
        <v>0</v>
      </c>
      <c r="T132">
        <v>0</v>
      </c>
      <c r="U132">
        <v>137</v>
      </c>
      <c r="V132">
        <v>0</v>
      </c>
      <c r="W132">
        <v>0</v>
      </c>
      <c r="X132">
        <v>0</v>
      </c>
      <c r="Y132">
        <v>0</v>
      </c>
      <c r="Z132">
        <v>0</v>
      </c>
      <c r="AA132">
        <v>0</v>
      </c>
      <c r="AB132">
        <v>0</v>
      </c>
      <c r="AC132">
        <v>0</v>
      </c>
    </row>
    <row r="133" spans="1:29" x14ac:dyDescent="0.2">
      <c r="A133" t="s">
        <v>343</v>
      </c>
      <c r="B133" t="s">
        <v>298</v>
      </c>
      <c r="C133" t="s">
        <v>344</v>
      </c>
      <c r="D133" t="s">
        <v>345</v>
      </c>
      <c r="G133">
        <v>0</v>
      </c>
      <c r="H133">
        <v>0</v>
      </c>
      <c r="I133">
        <v>12</v>
      </c>
      <c r="J133">
        <v>0</v>
      </c>
      <c r="K133">
        <v>0</v>
      </c>
      <c r="L133">
        <v>0</v>
      </c>
      <c r="M133">
        <v>0</v>
      </c>
      <c r="N133">
        <v>0</v>
      </c>
      <c r="O133">
        <v>0</v>
      </c>
      <c r="P133">
        <v>0</v>
      </c>
      <c r="Q133">
        <v>0</v>
      </c>
      <c r="R133">
        <v>0</v>
      </c>
      <c r="S133">
        <v>0</v>
      </c>
      <c r="T133">
        <v>0</v>
      </c>
      <c r="U133">
        <v>0</v>
      </c>
      <c r="V133">
        <v>0</v>
      </c>
      <c r="W133">
        <v>0</v>
      </c>
      <c r="X133">
        <v>0</v>
      </c>
      <c r="Y133">
        <v>0</v>
      </c>
      <c r="Z133">
        <v>0</v>
      </c>
      <c r="AA133">
        <v>0</v>
      </c>
      <c r="AB133">
        <v>0</v>
      </c>
      <c r="AC133">
        <v>0</v>
      </c>
    </row>
    <row r="134" spans="1:29" x14ac:dyDescent="0.2">
      <c r="A134" t="s">
        <v>343</v>
      </c>
      <c r="B134" t="s">
        <v>298</v>
      </c>
      <c r="C134" t="s">
        <v>344</v>
      </c>
      <c r="D134" t="s">
        <v>346</v>
      </c>
      <c r="G134">
        <v>1</v>
      </c>
      <c r="H134">
        <v>26</v>
      </c>
      <c r="I134">
        <v>4569</v>
      </c>
      <c r="J134">
        <v>0</v>
      </c>
      <c r="K134">
        <v>0</v>
      </c>
      <c r="L134">
        <v>0</v>
      </c>
      <c r="M134">
        <v>0</v>
      </c>
      <c r="N134">
        <v>0</v>
      </c>
      <c r="O134">
        <v>0</v>
      </c>
      <c r="P134">
        <v>0</v>
      </c>
      <c r="Q134">
        <v>5</v>
      </c>
      <c r="R134">
        <v>0</v>
      </c>
      <c r="S134">
        <v>0</v>
      </c>
      <c r="T134">
        <v>0</v>
      </c>
      <c r="U134">
        <v>3</v>
      </c>
      <c r="V134">
        <v>0</v>
      </c>
      <c r="W134">
        <v>0</v>
      </c>
      <c r="X134">
        <v>0</v>
      </c>
      <c r="Y134">
        <v>0</v>
      </c>
      <c r="Z134">
        <v>0</v>
      </c>
      <c r="AA134">
        <v>0</v>
      </c>
      <c r="AB134">
        <v>0</v>
      </c>
      <c r="AC134">
        <v>0</v>
      </c>
    </row>
    <row r="135" spans="1:29" x14ac:dyDescent="0.2">
      <c r="A135" t="s">
        <v>343</v>
      </c>
      <c r="B135" t="s">
        <v>298</v>
      </c>
      <c r="C135" t="s">
        <v>344</v>
      </c>
      <c r="D135" t="s">
        <v>347</v>
      </c>
      <c r="G135">
        <v>540</v>
      </c>
      <c r="H135">
        <v>5</v>
      </c>
      <c r="I135">
        <v>835</v>
      </c>
      <c r="J135">
        <v>0</v>
      </c>
      <c r="K135">
        <v>0</v>
      </c>
      <c r="L135">
        <v>0</v>
      </c>
      <c r="M135">
        <v>0</v>
      </c>
      <c r="N135">
        <v>0</v>
      </c>
      <c r="O135">
        <v>0</v>
      </c>
      <c r="P135">
        <v>0</v>
      </c>
      <c r="Q135">
        <v>0</v>
      </c>
      <c r="R135">
        <v>0</v>
      </c>
      <c r="S135">
        <v>0</v>
      </c>
      <c r="T135">
        <v>0</v>
      </c>
      <c r="U135">
        <v>-4</v>
      </c>
      <c r="V135">
        <v>0</v>
      </c>
      <c r="W135">
        <v>0</v>
      </c>
      <c r="X135">
        <v>0</v>
      </c>
      <c r="Y135">
        <v>0</v>
      </c>
      <c r="Z135">
        <v>0</v>
      </c>
      <c r="AA135">
        <v>0</v>
      </c>
      <c r="AB135">
        <v>0</v>
      </c>
      <c r="AC135">
        <v>0</v>
      </c>
    </row>
    <row r="136" spans="1:29" x14ac:dyDescent="0.2">
      <c r="A136" t="s">
        <v>343</v>
      </c>
      <c r="B136" t="s">
        <v>298</v>
      </c>
      <c r="C136" t="s">
        <v>344</v>
      </c>
      <c r="D136" t="s">
        <v>350</v>
      </c>
      <c r="G136">
        <v>7</v>
      </c>
      <c r="H136">
        <v>0</v>
      </c>
      <c r="I136">
        <v>142</v>
      </c>
      <c r="J136">
        <v>0</v>
      </c>
      <c r="K136">
        <v>0</v>
      </c>
      <c r="L136">
        <v>0</v>
      </c>
      <c r="M136">
        <v>0</v>
      </c>
      <c r="N136">
        <v>0</v>
      </c>
      <c r="O136">
        <v>0</v>
      </c>
      <c r="P136">
        <v>0</v>
      </c>
      <c r="Q136">
        <v>370</v>
      </c>
      <c r="R136">
        <v>0</v>
      </c>
      <c r="S136">
        <v>0</v>
      </c>
      <c r="T136">
        <v>0</v>
      </c>
      <c r="U136">
        <v>0</v>
      </c>
      <c r="V136">
        <v>0</v>
      </c>
      <c r="W136">
        <v>0</v>
      </c>
      <c r="X136">
        <v>0</v>
      </c>
      <c r="Y136">
        <v>0</v>
      </c>
      <c r="Z136">
        <v>0</v>
      </c>
      <c r="AA136">
        <v>0</v>
      </c>
      <c r="AB136">
        <v>0</v>
      </c>
      <c r="AC136">
        <v>0</v>
      </c>
    </row>
    <row r="137" spans="1:29" x14ac:dyDescent="0.2">
      <c r="A137" t="s">
        <v>343</v>
      </c>
      <c r="B137" t="s">
        <v>311</v>
      </c>
      <c r="C137" t="s">
        <v>344</v>
      </c>
      <c r="D137" t="s">
        <v>345</v>
      </c>
      <c r="G137">
        <v>0</v>
      </c>
      <c r="H137">
        <v>0</v>
      </c>
      <c r="I137">
        <v>0</v>
      </c>
      <c r="J137">
        <v>0</v>
      </c>
      <c r="K137">
        <v>0</v>
      </c>
      <c r="L137">
        <v>0</v>
      </c>
      <c r="M137">
        <v>0</v>
      </c>
      <c r="N137">
        <v>0</v>
      </c>
      <c r="O137">
        <v>0</v>
      </c>
      <c r="P137">
        <v>0</v>
      </c>
      <c r="Q137">
        <v>-84</v>
      </c>
      <c r="R137">
        <v>0</v>
      </c>
      <c r="S137">
        <v>0</v>
      </c>
      <c r="T137">
        <v>0</v>
      </c>
      <c r="U137">
        <v>0</v>
      </c>
      <c r="V137">
        <v>0</v>
      </c>
      <c r="W137">
        <v>0</v>
      </c>
      <c r="X137">
        <v>0</v>
      </c>
      <c r="Y137">
        <v>0</v>
      </c>
      <c r="Z137">
        <v>0</v>
      </c>
      <c r="AA137">
        <v>0</v>
      </c>
      <c r="AB137">
        <v>0</v>
      </c>
      <c r="AC137">
        <v>0</v>
      </c>
    </row>
    <row r="138" spans="1:29" x14ac:dyDescent="0.2">
      <c r="A138" t="s">
        <v>343</v>
      </c>
      <c r="B138" t="s">
        <v>311</v>
      </c>
      <c r="C138" t="s">
        <v>344</v>
      </c>
      <c r="D138" t="s">
        <v>346</v>
      </c>
      <c r="G138">
        <v>0</v>
      </c>
      <c r="H138">
        <v>0</v>
      </c>
      <c r="I138">
        <v>0</v>
      </c>
      <c r="J138">
        <v>0</v>
      </c>
      <c r="K138">
        <v>0</v>
      </c>
      <c r="L138">
        <v>0</v>
      </c>
      <c r="M138">
        <v>0</v>
      </c>
      <c r="N138">
        <v>0</v>
      </c>
      <c r="O138">
        <v>0</v>
      </c>
      <c r="P138">
        <v>0</v>
      </c>
      <c r="Q138">
        <v>146</v>
      </c>
      <c r="R138">
        <v>0</v>
      </c>
      <c r="S138">
        <v>0</v>
      </c>
      <c r="T138">
        <v>0</v>
      </c>
      <c r="U138">
        <v>0</v>
      </c>
      <c r="V138">
        <v>0</v>
      </c>
      <c r="W138">
        <v>0</v>
      </c>
      <c r="X138">
        <v>0</v>
      </c>
      <c r="Y138">
        <v>0</v>
      </c>
      <c r="Z138">
        <v>0</v>
      </c>
      <c r="AA138">
        <v>0</v>
      </c>
      <c r="AB138">
        <v>0</v>
      </c>
      <c r="AC138">
        <v>0</v>
      </c>
    </row>
    <row r="139" spans="1:29" x14ac:dyDescent="0.2">
      <c r="A139" t="s">
        <v>343</v>
      </c>
      <c r="B139" t="s">
        <v>311</v>
      </c>
      <c r="C139" t="s">
        <v>344</v>
      </c>
      <c r="D139" t="s">
        <v>347</v>
      </c>
      <c r="G139">
        <v>0</v>
      </c>
      <c r="H139">
        <v>0</v>
      </c>
      <c r="I139">
        <v>0</v>
      </c>
      <c r="J139">
        <v>0</v>
      </c>
      <c r="K139">
        <v>0</v>
      </c>
      <c r="L139">
        <v>0</v>
      </c>
      <c r="M139">
        <v>0</v>
      </c>
      <c r="N139">
        <v>0</v>
      </c>
      <c r="O139">
        <v>0</v>
      </c>
      <c r="P139">
        <v>0</v>
      </c>
      <c r="Q139">
        <v>2</v>
      </c>
      <c r="R139">
        <v>0</v>
      </c>
      <c r="S139">
        <v>0</v>
      </c>
      <c r="T139">
        <v>0</v>
      </c>
      <c r="U139">
        <v>0</v>
      </c>
      <c r="V139">
        <v>0</v>
      </c>
      <c r="W139">
        <v>0</v>
      </c>
      <c r="X139">
        <v>0</v>
      </c>
      <c r="Y139">
        <v>0</v>
      </c>
      <c r="Z139">
        <v>0</v>
      </c>
      <c r="AA139">
        <v>0</v>
      </c>
      <c r="AB139">
        <v>0</v>
      </c>
      <c r="AC139">
        <v>0</v>
      </c>
    </row>
    <row r="140" spans="1:29" x14ac:dyDescent="0.2">
      <c r="A140" t="s">
        <v>343</v>
      </c>
      <c r="B140" t="s">
        <v>311</v>
      </c>
      <c r="C140" t="s">
        <v>344</v>
      </c>
      <c r="D140" t="s">
        <v>350</v>
      </c>
      <c r="G140">
        <v>0</v>
      </c>
      <c r="H140">
        <v>0</v>
      </c>
      <c r="I140">
        <v>0</v>
      </c>
      <c r="J140">
        <v>0</v>
      </c>
      <c r="K140">
        <v>0</v>
      </c>
      <c r="L140">
        <v>0</v>
      </c>
      <c r="M140">
        <v>0</v>
      </c>
      <c r="N140">
        <v>0</v>
      </c>
      <c r="O140">
        <v>0</v>
      </c>
      <c r="P140">
        <v>0</v>
      </c>
      <c r="Q140">
        <v>10</v>
      </c>
      <c r="R140">
        <v>0</v>
      </c>
      <c r="S140">
        <v>0</v>
      </c>
      <c r="T140">
        <v>0</v>
      </c>
      <c r="U140">
        <v>0</v>
      </c>
      <c r="V140">
        <v>0</v>
      </c>
      <c r="W140">
        <v>0</v>
      </c>
      <c r="X140">
        <v>0</v>
      </c>
      <c r="Y140">
        <v>0</v>
      </c>
      <c r="Z140">
        <v>0</v>
      </c>
      <c r="AA140">
        <v>0</v>
      </c>
      <c r="AB140">
        <v>0</v>
      </c>
      <c r="AC140">
        <v>0</v>
      </c>
    </row>
    <row r="141" spans="1:29" x14ac:dyDescent="0.2">
      <c r="A141" t="s">
        <v>343</v>
      </c>
      <c r="B141" t="s">
        <v>312</v>
      </c>
      <c r="C141" t="s">
        <v>344</v>
      </c>
      <c r="D141" t="s">
        <v>346</v>
      </c>
      <c r="G141">
        <v>0</v>
      </c>
      <c r="H141">
        <v>0</v>
      </c>
      <c r="I141">
        <v>0</v>
      </c>
      <c r="J141">
        <v>0</v>
      </c>
      <c r="K141">
        <v>0</v>
      </c>
      <c r="L141">
        <v>0</v>
      </c>
      <c r="M141">
        <v>0</v>
      </c>
      <c r="N141">
        <v>0</v>
      </c>
      <c r="O141">
        <v>0</v>
      </c>
      <c r="P141">
        <v>0</v>
      </c>
      <c r="Q141">
        <v>-9</v>
      </c>
      <c r="R141">
        <v>0</v>
      </c>
      <c r="S141">
        <v>0</v>
      </c>
      <c r="T141">
        <v>0</v>
      </c>
      <c r="U141">
        <v>0</v>
      </c>
      <c r="V141">
        <v>0</v>
      </c>
      <c r="W141">
        <v>0</v>
      </c>
      <c r="X141">
        <v>0</v>
      </c>
      <c r="Y141">
        <v>0</v>
      </c>
      <c r="Z141">
        <v>0</v>
      </c>
      <c r="AA141">
        <v>0</v>
      </c>
      <c r="AB141">
        <v>0</v>
      </c>
      <c r="AC141">
        <v>0</v>
      </c>
    </row>
    <row r="142" spans="1:29" x14ac:dyDescent="0.2">
      <c r="A142" t="s">
        <v>343</v>
      </c>
      <c r="B142" t="s">
        <v>312</v>
      </c>
      <c r="C142" t="s">
        <v>344</v>
      </c>
      <c r="D142" t="s">
        <v>347</v>
      </c>
      <c r="G142">
        <v>0</v>
      </c>
      <c r="H142">
        <v>0</v>
      </c>
      <c r="I142">
        <v>0</v>
      </c>
      <c r="J142">
        <v>0</v>
      </c>
      <c r="K142">
        <v>0</v>
      </c>
      <c r="L142">
        <v>0</v>
      </c>
      <c r="M142">
        <v>0</v>
      </c>
      <c r="N142">
        <v>0</v>
      </c>
      <c r="O142">
        <v>0</v>
      </c>
      <c r="P142">
        <v>0</v>
      </c>
      <c r="Q142">
        <v>18</v>
      </c>
      <c r="R142">
        <v>0</v>
      </c>
      <c r="S142">
        <v>0</v>
      </c>
      <c r="T142">
        <v>0</v>
      </c>
      <c r="U142">
        <v>0</v>
      </c>
      <c r="V142">
        <v>0</v>
      </c>
      <c r="W142">
        <v>0</v>
      </c>
      <c r="X142">
        <v>0</v>
      </c>
      <c r="Y142">
        <v>0</v>
      </c>
      <c r="Z142">
        <v>0</v>
      </c>
      <c r="AA142">
        <v>0</v>
      </c>
      <c r="AB142">
        <v>0</v>
      </c>
      <c r="AC142">
        <v>0</v>
      </c>
    </row>
    <row r="143" spans="1:29" x14ac:dyDescent="0.2">
      <c r="A143" t="s">
        <v>343</v>
      </c>
      <c r="B143" t="s">
        <v>312</v>
      </c>
      <c r="C143" t="s">
        <v>344</v>
      </c>
      <c r="D143" t="s">
        <v>350</v>
      </c>
      <c r="G143">
        <v>0</v>
      </c>
      <c r="H143">
        <v>0</v>
      </c>
      <c r="I143">
        <v>0</v>
      </c>
      <c r="J143">
        <v>0</v>
      </c>
      <c r="K143">
        <v>0</v>
      </c>
      <c r="L143">
        <v>0</v>
      </c>
      <c r="M143">
        <v>0</v>
      </c>
      <c r="N143">
        <v>0</v>
      </c>
      <c r="O143">
        <v>0</v>
      </c>
      <c r="P143">
        <v>0</v>
      </c>
      <c r="Q143">
        <v>17</v>
      </c>
      <c r="R143">
        <v>0</v>
      </c>
      <c r="S143">
        <v>0</v>
      </c>
      <c r="T143">
        <v>0</v>
      </c>
      <c r="U143">
        <v>0</v>
      </c>
      <c r="V143">
        <v>0</v>
      </c>
      <c r="W143">
        <v>0</v>
      </c>
      <c r="X143">
        <v>0</v>
      </c>
      <c r="Y143">
        <v>0</v>
      </c>
      <c r="Z143">
        <v>0</v>
      </c>
      <c r="AA143">
        <v>0</v>
      </c>
      <c r="AB143">
        <v>0</v>
      </c>
      <c r="AC143">
        <v>0</v>
      </c>
    </row>
    <row r="144" spans="1:29" x14ac:dyDescent="0.2">
      <c r="A144" t="s">
        <v>343</v>
      </c>
      <c r="B144" t="s">
        <v>299</v>
      </c>
      <c r="C144" t="s">
        <v>344</v>
      </c>
      <c r="D144" t="s">
        <v>345</v>
      </c>
      <c r="G144">
        <v>0</v>
      </c>
      <c r="H144">
        <v>0</v>
      </c>
      <c r="I144">
        <v>0</v>
      </c>
      <c r="J144">
        <v>0</v>
      </c>
      <c r="K144">
        <v>0</v>
      </c>
      <c r="L144">
        <v>0</v>
      </c>
      <c r="M144">
        <v>0</v>
      </c>
      <c r="N144">
        <v>0</v>
      </c>
      <c r="O144">
        <v>0</v>
      </c>
      <c r="P144">
        <v>0</v>
      </c>
      <c r="Q144">
        <v>16498</v>
      </c>
      <c r="R144">
        <v>-747</v>
      </c>
      <c r="S144">
        <v>0</v>
      </c>
      <c r="T144">
        <v>0</v>
      </c>
      <c r="U144">
        <v>385</v>
      </c>
      <c r="V144">
        <v>0</v>
      </c>
      <c r="W144">
        <v>0</v>
      </c>
      <c r="X144">
        <v>0</v>
      </c>
      <c r="Y144">
        <v>0</v>
      </c>
      <c r="Z144">
        <v>0</v>
      </c>
      <c r="AA144">
        <v>0</v>
      </c>
      <c r="AB144">
        <v>-96</v>
      </c>
      <c r="AC144">
        <v>0</v>
      </c>
    </row>
    <row r="145" spans="1:29" x14ac:dyDescent="0.2">
      <c r="A145" t="s">
        <v>343</v>
      </c>
      <c r="B145" t="s">
        <v>299</v>
      </c>
      <c r="C145" t="s">
        <v>344</v>
      </c>
      <c r="D145" t="s">
        <v>346</v>
      </c>
      <c r="G145">
        <v>0</v>
      </c>
      <c r="H145">
        <v>0</v>
      </c>
      <c r="I145">
        <v>10</v>
      </c>
      <c r="J145">
        <v>0</v>
      </c>
      <c r="K145">
        <v>0</v>
      </c>
      <c r="L145">
        <v>0</v>
      </c>
      <c r="M145">
        <v>0</v>
      </c>
      <c r="N145">
        <v>0</v>
      </c>
      <c r="O145">
        <v>0</v>
      </c>
      <c r="P145">
        <v>0</v>
      </c>
      <c r="Q145">
        <v>1003</v>
      </c>
      <c r="R145">
        <v>-28</v>
      </c>
      <c r="S145">
        <v>0</v>
      </c>
      <c r="T145">
        <v>0</v>
      </c>
      <c r="U145">
        <v>0</v>
      </c>
      <c r="V145">
        <v>0</v>
      </c>
      <c r="W145">
        <v>0</v>
      </c>
      <c r="X145">
        <v>0</v>
      </c>
      <c r="Y145">
        <v>0</v>
      </c>
      <c r="Z145">
        <v>0</v>
      </c>
      <c r="AA145">
        <v>0</v>
      </c>
      <c r="AB145">
        <v>0</v>
      </c>
      <c r="AC145">
        <v>0</v>
      </c>
    </row>
    <row r="146" spans="1:29" x14ac:dyDescent="0.2">
      <c r="A146" t="s">
        <v>343</v>
      </c>
      <c r="B146" t="s">
        <v>299</v>
      </c>
      <c r="C146" t="s">
        <v>344</v>
      </c>
      <c r="D146" t="s">
        <v>347</v>
      </c>
      <c r="G146">
        <v>0</v>
      </c>
      <c r="H146">
        <v>0</v>
      </c>
      <c r="I146">
        <v>30</v>
      </c>
      <c r="J146">
        <v>0</v>
      </c>
      <c r="K146">
        <v>0</v>
      </c>
      <c r="L146">
        <v>0</v>
      </c>
      <c r="M146">
        <v>0</v>
      </c>
      <c r="N146">
        <v>0</v>
      </c>
      <c r="O146">
        <v>0</v>
      </c>
      <c r="P146">
        <v>0</v>
      </c>
      <c r="Q146">
        <v>387</v>
      </c>
      <c r="R146">
        <v>32</v>
      </c>
      <c r="S146">
        <v>0</v>
      </c>
      <c r="T146">
        <v>0</v>
      </c>
      <c r="U146">
        <v>4</v>
      </c>
      <c r="V146">
        <v>0</v>
      </c>
      <c r="W146">
        <v>0</v>
      </c>
      <c r="X146">
        <v>0</v>
      </c>
      <c r="Y146">
        <v>0</v>
      </c>
      <c r="Z146">
        <v>0</v>
      </c>
      <c r="AA146">
        <v>0</v>
      </c>
      <c r="AB146">
        <v>0</v>
      </c>
      <c r="AC146">
        <v>0</v>
      </c>
    </row>
    <row r="147" spans="1:29" x14ac:dyDescent="0.2">
      <c r="A147" t="s">
        <v>343</v>
      </c>
      <c r="B147" t="s">
        <v>299</v>
      </c>
      <c r="C147" t="s">
        <v>344</v>
      </c>
      <c r="D147" t="s">
        <v>349</v>
      </c>
      <c r="G147">
        <v>0</v>
      </c>
      <c r="H147">
        <v>0</v>
      </c>
      <c r="I147">
        <v>0</v>
      </c>
      <c r="J147">
        <v>0</v>
      </c>
      <c r="K147">
        <v>0</v>
      </c>
      <c r="L147">
        <v>0</v>
      </c>
      <c r="M147">
        <v>0</v>
      </c>
      <c r="N147">
        <v>0</v>
      </c>
      <c r="O147">
        <v>0</v>
      </c>
      <c r="P147">
        <v>0</v>
      </c>
      <c r="Q147">
        <v>24</v>
      </c>
      <c r="R147">
        <v>0</v>
      </c>
      <c r="S147">
        <v>0</v>
      </c>
      <c r="T147">
        <v>0</v>
      </c>
      <c r="U147">
        <v>0</v>
      </c>
      <c r="V147">
        <v>0</v>
      </c>
      <c r="W147">
        <v>0</v>
      </c>
      <c r="X147">
        <v>0</v>
      </c>
      <c r="Y147">
        <v>0</v>
      </c>
      <c r="Z147">
        <v>0</v>
      </c>
      <c r="AA147">
        <v>0</v>
      </c>
      <c r="AB147">
        <v>0</v>
      </c>
      <c r="AC147">
        <v>0</v>
      </c>
    </row>
    <row r="148" spans="1:29" x14ac:dyDescent="0.2">
      <c r="A148" t="s">
        <v>343</v>
      </c>
      <c r="B148" t="s">
        <v>299</v>
      </c>
      <c r="C148" t="s">
        <v>344</v>
      </c>
      <c r="D148" t="s">
        <v>350</v>
      </c>
      <c r="G148">
        <v>0</v>
      </c>
      <c r="H148">
        <v>0</v>
      </c>
      <c r="I148">
        <v>34</v>
      </c>
      <c r="J148">
        <v>0</v>
      </c>
      <c r="K148">
        <v>0</v>
      </c>
      <c r="L148">
        <v>0</v>
      </c>
      <c r="M148">
        <v>0</v>
      </c>
      <c r="N148">
        <v>0</v>
      </c>
      <c r="O148">
        <v>0</v>
      </c>
      <c r="P148">
        <v>0</v>
      </c>
      <c r="Q148">
        <v>105</v>
      </c>
      <c r="R148">
        <v>0</v>
      </c>
      <c r="S148">
        <v>0</v>
      </c>
      <c r="T148">
        <v>0</v>
      </c>
      <c r="U148">
        <v>0</v>
      </c>
      <c r="V148">
        <v>0</v>
      </c>
      <c r="W148">
        <v>0</v>
      </c>
      <c r="X148">
        <v>0</v>
      </c>
      <c r="Y148">
        <v>0</v>
      </c>
      <c r="Z148">
        <v>0</v>
      </c>
      <c r="AA148">
        <v>0</v>
      </c>
      <c r="AB148">
        <v>0</v>
      </c>
      <c r="AC148">
        <v>0</v>
      </c>
    </row>
    <row r="149" spans="1:29" x14ac:dyDescent="0.2">
      <c r="A149" t="s">
        <v>343</v>
      </c>
      <c r="B149" t="s">
        <v>300</v>
      </c>
      <c r="C149" t="s">
        <v>344</v>
      </c>
      <c r="D149" t="s">
        <v>345</v>
      </c>
      <c r="G149">
        <v>0</v>
      </c>
      <c r="H149">
        <v>0</v>
      </c>
      <c r="I149">
        <v>0</v>
      </c>
      <c r="J149">
        <v>0</v>
      </c>
      <c r="K149">
        <v>0</v>
      </c>
      <c r="L149">
        <v>0</v>
      </c>
      <c r="M149">
        <v>0</v>
      </c>
      <c r="N149">
        <v>0</v>
      </c>
      <c r="O149">
        <v>0</v>
      </c>
      <c r="P149">
        <v>0</v>
      </c>
      <c r="Q149">
        <v>165</v>
      </c>
      <c r="R149">
        <v>0</v>
      </c>
      <c r="S149">
        <v>0</v>
      </c>
      <c r="T149">
        <v>0</v>
      </c>
      <c r="U149">
        <v>0</v>
      </c>
      <c r="V149">
        <v>0</v>
      </c>
      <c r="W149">
        <v>0</v>
      </c>
      <c r="X149">
        <v>0</v>
      </c>
      <c r="Y149">
        <v>0</v>
      </c>
      <c r="Z149">
        <v>0</v>
      </c>
      <c r="AA149">
        <v>0</v>
      </c>
      <c r="AB149">
        <v>0</v>
      </c>
      <c r="AC149">
        <v>0</v>
      </c>
    </row>
    <row r="150" spans="1:29" x14ac:dyDescent="0.2">
      <c r="A150" t="s">
        <v>343</v>
      </c>
      <c r="B150" t="s">
        <v>300</v>
      </c>
      <c r="C150" t="s">
        <v>344</v>
      </c>
      <c r="D150" t="s">
        <v>346</v>
      </c>
      <c r="G150">
        <v>0</v>
      </c>
      <c r="H150">
        <v>0</v>
      </c>
      <c r="I150">
        <v>0</v>
      </c>
      <c r="J150">
        <v>0</v>
      </c>
      <c r="K150">
        <v>0</v>
      </c>
      <c r="L150">
        <v>0</v>
      </c>
      <c r="M150">
        <v>0</v>
      </c>
      <c r="N150">
        <v>0</v>
      </c>
      <c r="O150">
        <v>0</v>
      </c>
      <c r="P150">
        <v>0</v>
      </c>
      <c r="Q150">
        <v>305</v>
      </c>
      <c r="R150">
        <v>0</v>
      </c>
      <c r="S150">
        <v>0</v>
      </c>
      <c r="T150">
        <v>0</v>
      </c>
      <c r="U150">
        <v>0</v>
      </c>
      <c r="V150">
        <v>0</v>
      </c>
      <c r="W150">
        <v>0</v>
      </c>
      <c r="X150">
        <v>0</v>
      </c>
      <c r="Y150">
        <v>0</v>
      </c>
      <c r="Z150">
        <v>0</v>
      </c>
      <c r="AA150">
        <v>0</v>
      </c>
      <c r="AB150">
        <v>0</v>
      </c>
      <c r="AC150">
        <v>0</v>
      </c>
    </row>
    <row r="151" spans="1:29" x14ac:dyDescent="0.2">
      <c r="A151" t="s">
        <v>343</v>
      </c>
      <c r="B151" t="s">
        <v>300</v>
      </c>
      <c r="C151" t="s">
        <v>344</v>
      </c>
      <c r="D151" t="s">
        <v>347</v>
      </c>
      <c r="G151">
        <v>0</v>
      </c>
      <c r="H151">
        <v>0</v>
      </c>
      <c r="I151">
        <v>0</v>
      </c>
      <c r="J151">
        <v>0</v>
      </c>
      <c r="K151">
        <v>0</v>
      </c>
      <c r="L151">
        <v>0</v>
      </c>
      <c r="M151">
        <v>0</v>
      </c>
      <c r="N151">
        <v>0</v>
      </c>
      <c r="O151">
        <v>0</v>
      </c>
      <c r="P151">
        <v>0</v>
      </c>
      <c r="Q151">
        <v>82</v>
      </c>
      <c r="R151">
        <v>0</v>
      </c>
      <c r="S151">
        <v>0</v>
      </c>
      <c r="T151">
        <v>0</v>
      </c>
      <c r="U151">
        <v>0</v>
      </c>
      <c r="V151">
        <v>0</v>
      </c>
      <c r="W151">
        <v>0</v>
      </c>
      <c r="X151">
        <v>0</v>
      </c>
      <c r="Y151">
        <v>0</v>
      </c>
      <c r="Z151">
        <v>0</v>
      </c>
      <c r="AA151">
        <v>0</v>
      </c>
      <c r="AB151">
        <v>0</v>
      </c>
      <c r="AC151">
        <v>0</v>
      </c>
    </row>
    <row r="152" spans="1:29" x14ac:dyDescent="0.2">
      <c r="A152" t="s">
        <v>343</v>
      </c>
      <c r="B152" t="s">
        <v>300</v>
      </c>
      <c r="C152" t="s">
        <v>344</v>
      </c>
      <c r="D152" t="s">
        <v>350</v>
      </c>
      <c r="G152">
        <v>0</v>
      </c>
      <c r="H152">
        <v>0</v>
      </c>
      <c r="I152">
        <v>0</v>
      </c>
      <c r="J152">
        <v>0</v>
      </c>
      <c r="K152">
        <v>0</v>
      </c>
      <c r="L152">
        <v>0</v>
      </c>
      <c r="M152">
        <v>0</v>
      </c>
      <c r="N152">
        <v>0</v>
      </c>
      <c r="O152">
        <v>0</v>
      </c>
      <c r="P152">
        <v>0</v>
      </c>
      <c r="Q152">
        <v>50</v>
      </c>
      <c r="R152">
        <v>0</v>
      </c>
      <c r="S152">
        <v>0</v>
      </c>
      <c r="T152">
        <v>0</v>
      </c>
      <c r="U152">
        <v>0</v>
      </c>
      <c r="V152">
        <v>0</v>
      </c>
      <c r="W152">
        <v>0</v>
      </c>
      <c r="X152">
        <v>0</v>
      </c>
      <c r="Y152">
        <v>0</v>
      </c>
      <c r="Z152">
        <v>0</v>
      </c>
      <c r="AA152">
        <v>0</v>
      </c>
      <c r="AB152">
        <v>0</v>
      </c>
      <c r="AC152">
        <v>0</v>
      </c>
    </row>
    <row r="153" spans="1:29" x14ac:dyDescent="0.2">
      <c r="A153" t="s">
        <v>351</v>
      </c>
      <c r="B153" t="s">
        <v>297</v>
      </c>
      <c r="C153" t="s">
        <v>357</v>
      </c>
      <c r="G153">
        <v>0</v>
      </c>
      <c r="H153">
        <v>0</v>
      </c>
      <c r="I153">
        <v>0</v>
      </c>
      <c r="J153">
        <v>0</v>
      </c>
      <c r="K153">
        <v>0</v>
      </c>
      <c r="L153">
        <v>0</v>
      </c>
      <c r="M153">
        <v>0</v>
      </c>
      <c r="N153">
        <v>0</v>
      </c>
      <c r="O153">
        <v>0</v>
      </c>
      <c r="P153">
        <v>0</v>
      </c>
      <c r="Q153">
        <v>0</v>
      </c>
      <c r="R153">
        <v>0</v>
      </c>
      <c r="S153">
        <v>0</v>
      </c>
      <c r="T153">
        <v>0</v>
      </c>
      <c r="U153">
        <v>0</v>
      </c>
      <c r="V153">
        <v>0</v>
      </c>
      <c r="W153">
        <v>0</v>
      </c>
      <c r="X153">
        <v>0</v>
      </c>
      <c r="Y153">
        <v>0</v>
      </c>
      <c r="Z153">
        <v>0</v>
      </c>
      <c r="AA153">
        <v>0</v>
      </c>
      <c r="AB153">
        <v>0</v>
      </c>
      <c r="AC153">
        <v>59820</v>
      </c>
    </row>
    <row r="154" spans="1:29" x14ac:dyDescent="0.2">
      <c r="A154" t="s">
        <v>351</v>
      </c>
      <c r="B154" t="s">
        <v>310</v>
      </c>
      <c r="C154" t="s">
        <v>357</v>
      </c>
      <c r="G154">
        <v>0</v>
      </c>
      <c r="H154">
        <v>0</v>
      </c>
      <c r="I154">
        <v>0</v>
      </c>
      <c r="J154">
        <v>0</v>
      </c>
      <c r="K154">
        <v>0</v>
      </c>
      <c r="L154">
        <v>0</v>
      </c>
      <c r="M154">
        <v>0</v>
      </c>
      <c r="N154">
        <v>0</v>
      </c>
      <c r="O154">
        <v>0</v>
      </c>
      <c r="P154">
        <v>0</v>
      </c>
      <c r="Q154">
        <v>0</v>
      </c>
      <c r="R154">
        <v>0</v>
      </c>
      <c r="S154">
        <v>0</v>
      </c>
      <c r="T154">
        <v>0</v>
      </c>
      <c r="U154">
        <v>0</v>
      </c>
      <c r="V154">
        <v>0</v>
      </c>
      <c r="W154">
        <v>0</v>
      </c>
      <c r="X154">
        <v>0</v>
      </c>
      <c r="Y154">
        <v>0</v>
      </c>
      <c r="Z154">
        <v>0</v>
      </c>
      <c r="AA154">
        <v>0</v>
      </c>
      <c r="AB154">
        <v>0</v>
      </c>
      <c r="AC154">
        <v>8</v>
      </c>
    </row>
    <row r="155" spans="1:29" x14ac:dyDescent="0.2">
      <c r="A155" t="s">
        <v>351</v>
      </c>
      <c r="B155" t="s">
        <v>303</v>
      </c>
      <c r="C155" t="s">
        <v>357</v>
      </c>
      <c r="G155">
        <v>0</v>
      </c>
      <c r="H155">
        <v>0</v>
      </c>
      <c r="I155">
        <v>0</v>
      </c>
      <c r="J155">
        <v>0</v>
      </c>
      <c r="K155">
        <v>0</v>
      </c>
      <c r="L155">
        <v>0</v>
      </c>
      <c r="M155">
        <v>0</v>
      </c>
      <c r="N155">
        <v>0</v>
      </c>
      <c r="O155">
        <v>0</v>
      </c>
      <c r="P155">
        <v>0</v>
      </c>
      <c r="Q155">
        <v>0</v>
      </c>
      <c r="R155">
        <v>0</v>
      </c>
      <c r="S155">
        <v>0</v>
      </c>
      <c r="T155">
        <v>0</v>
      </c>
      <c r="U155">
        <v>0</v>
      </c>
      <c r="V155">
        <v>0</v>
      </c>
      <c r="W155">
        <v>0</v>
      </c>
      <c r="X155">
        <v>0</v>
      </c>
      <c r="Y155">
        <v>0</v>
      </c>
      <c r="Z155">
        <v>0</v>
      </c>
      <c r="AA155">
        <v>0</v>
      </c>
      <c r="AB155">
        <v>0</v>
      </c>
      <c r="AC155">
        <v>1237</v>
      </c>
    </row>
    <row r="156" spans="1:29" x14ac:dyDescent="0.2">
      <c r="A156" t="s">
        <v>351</v>
      </c>
      <c r="B156" t="s">
        <v>304</v>
      </c>
      <c r="C156" t="s">
        <v>357</v>
      </c>
      <c r="G156">
        <v>0</v>
      </c>
      <c r="H156">
        <v>0</v>
      </c>
      <c r="I156">
        <v>0</v>
      </c>
      <c r="J156">
        <v>0</v>
      </c>
      <c r="K156">
        <v>0</v>
      </c>
      <c r="L156">
        <v>0</v>
      </c>
      <c r="M156">
        <v>0</v>
      </c>
      <c r="N156">
        <v>0</v>
      </c>
      <c r="O156">
        <v>0</v>
      </c>
      <c r="P156">
        <v>0</v>
      </c>
      <c r="Q156">
        <v>0</v>
      </c>
      <c r="R156">
        <v>0</v>
      </c>
      <c r="S156">
        <v>0</v>
      </c>
      <c r="T156">
        <v>0</v>
      </c>
      <c r="U156">
        <v>0</v>
      </c>
      <c r="V156">
        <v>0</v>
      </c>
      <c r="W156">
        <v>0</v>
      </c>
      <c r="X156">
        <v>0</v>
      </c>
      <c r="Y156">
        <v>0</v>
      </c>
      <c r="Z156">
        <v>0</v>
      </c>
      <c r="AA156">
        <v>0</v>
      </c>
      <c r="AB156">
        <v>0</v>
      </c>
      <c r="AC156">
        <v>572</v>
      </c>
    </row>
    <row r="157" spans="1:29" x14ac:dyDescent="0.2">
      <c r="A157" t="s">
        <v>351</v>
      </c>
      <c r="B157" t="s">
        <v>305</v>
      </c>
      <c r="C157" t="s">
        <v>357</v>
      </c>
      <c r="G157">
        <v>0</v>
      </c>
      <c r="H157">
        <v>0</v>
      </c>
      <c r="I157">
        <v>0</v>
      </c>
      <c r="J157">
        <v>0</v>
      </c>
      <c r="K157">
        <v>0</v>
      </c>
      <c r="L157">
        <v>0</v>
      </c>
      <c r="M157">
        <v>0</v>
      </c>
      <c r="N157">
        <v>0</v>
      </c>
      <c r="O157">
        <v>0</v>
      </c>
      <c r="P157">
        <v>0</v>
      </c>
      <c r="Q157">
        <v>0</v>
      </c>
      <c r="R157">
        <v>0</v>
      </c>
      <c r="S157">
        <v>0</v>
      </c>
      <c r="T157">
        <v>0</v>
      </c>
      <c r="U157">
        <v>0</v>
      </c>
      <c r="V157">
        <v>0</v>
      </c>
      <c r="W157">
        <v>0</v>
      </c>
      <c r="X157">
        <v>0</v>
      </c>
      <c r="Y157">
        <v>0</v>
      </c>
      <c r="Z157">
        <v>0</v>
      </c>
      <c r="AA157">
        <v>0</v>
      </c>
      <c r="AB157">
        <v>0</v>
      </c>
      <c r="AC157">
        <v>77</v>
      </c>
    </row>
    <row r="158" spans="1:29" x14ac:dyDescent="0.2">
      <c r="A158" t="s">
        <v>351</v>
      </c>
      <c r="B158" t="s">
        <v>306</v>
      </c>
      <c r="C158" t="s">
        <v>357</v>
      </c>
      <c r="G158">
        <v>0</v>
      </c>
      <c r="H158">
        <v>0</v>
      </c>
      <c r="I158">
        <v>0</v>
      </c>
      <c r="J158">
        <v>0</v>
      </c>
      <c r="K158">
        <v>0</v>
      </c>
      <c r="L158">
        <v>0</v>
      </c>
      <c r="M158">
        <v>0</v>
      </c>
      <c r="N158">
        <v>0</v>
      </c>
      <c r="O158">
        <v>0</v>
      </c>
      <c r="P158">
        <v>0</v>
      </c>
      <c r="Q158">
        <v>0</v>
      </c>
      <c r="R158">
        <v>0</v>
      </c>
      <c r="S158">
        <v>0</v>
      </c>
      <c r="T158">
        <v>0</v>
      </c>
      <c r="U158">
        <v>0</v>
      </c>
      <c r="V158">
        <v>0</v>
      </c>
      <c r="W158">
        <v>0</v>
      </c>
      <c r="X158">
        <v>0</v>
      </c>
      <c r="Y158">
        <v>0</v>
      </c>
      <c r="Z158">
        <v>0</v>
      </c>
      <c r="AA158">
        <v>0</v>
      </c>
      <c r="AB158">
        <v>0</v>
      </c>
      <c r="AC158">
        <v>310</v>
      </c>
    </row>
    <row r="159" spans="1:29" x14ac:dyDescent="0.2">
      <c r="A159" t="s">
        <v>351</v>
      </c>
      <c r="B159" t="s">
        <v>307</v>
      </c>
      <c r="C159" t="s">
        <v>357</v>
      </c>
      <c r="G159">
        <v>0</v>
      </c>
      <c r="H159">
        <v>0</v>
      </c>
      <c r="I159">
        <v>0</v>
      </c>
      <c r="J159">
        <v>0</v>
      </c>
      <c r="K159">
        <v>0</v>
      </c>
      <c r="L159">
        <v>0</v>
      </c>
      <c r="M159">
        <v>0</v>
      </c>
      <c r="N159">
        <v>0</v>
      </c>
      <c r="O159">
        <v>0</v>
      </c>
      <c r="P159">
        <v>0</v>
      </c>
      <c r="Q159">
        <v>0</v>
      </c>
      <c r="R159">
        <v>0</v>
      </c>
      <c r="S159">
        <v>0</v>
      </c>
      <c r="T159">
        <v>0</v>
      </c>
      <c r="U159">
        <v>0</v>
      </c>
      <c r="V159">
        <v>0</v>
      </c>
      <c r="W159">
        <v>0</v>
      </c>
      <c r="X159">
        <v>0</v>
      </c>
      <c r="Y159">
        <v>0</v>
      </c>
      <c r="Z159">
        <v>0</v>
      </c>
      <c r="AA159">
        <v>0</v>
      </c>
      <c r="AB159">
        <v>0</v>
      </c>
      <c r="AC159">
        <v>-81</v>
      </c>
    </row>
    <row r="160" spans="1:29" x14ac:dyDescent="0.2">
      <c r="A160" t="s">
        <v>351</v>
      </c>
      <c r="B160" t="s">
        <v>308</v>
      </c>
      <c r="C160" t="s">
        <v>357</v>
      </c>
      <c r="G160">
        <v>0</v>
      </c>
      <c r="H160">
        <v>0</v>
      </c>
      <c r="I160">
        <v>0</v>
      </c>
      <c r="J160">
        <v>0</v>
      </c>
      <c r="K160">
        <v>0</v>
      </c>
      <c r="L160">
        <v>0</v>
      </c>
      <c r="M160">
        <v>0</v>
      </c>
      <c r="N160">
        <v>0</v>
      </c>
      <c r="O160">
        <v>0</v>
      </c>
      <c r="P160">
        <v>0</v>
      </c>
      <c r="Q160">
        <v>0</v>
      </c>
      <c r="R160">
        <v>0</v>
      </c>
      <c r="S160">
        <v>0</v>
      </c>
      <c r="T160">
        <v>0</v>
      </c>
      <c r="U160">
        <v>0</v>
      </c>
      <c r="V160">
        <v>0</v>
      </c>
      <c r="W160">
        <v>0</v>
      </c>
      <c r="X160">
        <v>0</v>
      </c>
      <c r="Y160">
        <v>0</v>
      </c>
      <c r="Z160">
        <v>0</v>
      </c>
      <c r="AA160">
        <v>0</v>
      </c>
      <c r="AB160">
        <v>0</v>
      </c>
      <c r="AC160">
        <v>2127</v>
      </c>
    </row>
    <row r="161" spans="1:29" x14ac:dyDescent="0.2">
      <c r="A161" t="s">
        <v>351</v>
      </c>
      <c r="B161" t="s">
        <v>309</v>
      </c>
      <c r="C161" t="s">
        <v>357</v>
      </c>
      <c r="G161">
        <v>0</v>
      </c>
      <c r="H161">
        <v>0</v>
      </c>
      <c r="I161">
        <v>0</v>
      </c>
      <c r="J161">
        <v>0</v>
      </c>
      <c r="K161">
        <v>0</v>
      </c>
      <c r="L161">
        <v>0</v>
      </c>
      <c r="M161">
        <v>0</v>
      </c>
      <c r="N161">
        <v>0</v>
      </c>
      <c r="O161">
        <v>0</v>
      </c>
      <c r="P161">
        <v>0</v>
      </c>
      <c r="Q161">
        <v>0</v>
      </c>
      <c r="R161">
        <v>0</v>
      </c>
      <c r="S161">
        <v>0</v>
      </c>
      <c r="T161">
        <v>0</v>
      </c>
      <c r="U161">
        <v>0</v>
      </c>
      <c r="V161">
        <v>0</v>
      </c>
      <c r="W161">
        <v>0</v>
      </c>
      <c r="X161">
        <v>0</v>
      </c>
      <c r="Y161">
        <v>0</v>
      </c>
      <c r="Z161">
        <v>0</v>
      </c>
      <c r="AA161">
        <v>0</v>
      </c>
      <c r="AB161">
        <v>0</v>
      </c>
      <c r="AC161">
        <v>32</v>
      </c>
    </row>
    <row r="162" spans="1:29" x14ac:dyDescent="0.2">
      <c r="A162" t="s">
        <v>351</v>
      </c>
      <c r="B162" t="s">
        <v>302</v>
      </c>
      <c r="C162" t="s">
        <v>357</v>
      </c>
      <c r="G162">
        <v>0</v>
      </c>
      <c r="H162">
        <v>0</v>
      </c>
      <c r="I162">
        <v>0</v>
      </c>
      <c r="J162">
        <v>0</v>
      </c>
      <c r="K162">
        <v>0</v>
      </c>
      <c r="L162">
        <v>0</v>
      </c>
      <c r="M162">
        <v>0</v>
      </c>
      <c r="N162">
        <v>0</v>
      </c>
      <c r="O162">
        <v>0</v>
      </c>
      <c r="P162">
        <v>0</v>
      </c>
      <c r="Q162">
        <v>0</v>
      </c>
      <c r="R162">
        <v>0</v>
      </c>
      <c r="S162">
        <v>0</v>
      </c>
      <c r="T162">
        <v>0</v>
      </c>
      <c r="U162">
        <v>0</v>
      </c>
      <c r="V162">
        <v>0</v>
      </c>
      <c r="W162">
        <v>0</v>
      </c>
      <c r="X162">
        <v>0</v>
      </c>
      <c r="Y162">
        <v>0</v>
      </c>
      <c r="Z162">
        <v>0</v>
      </c>
      <c r="AA162">
        <v>0</v>
      </c>
      <c r="AB162">
        <v>0</v>
      </c>
      <c r="AC162">
        <v>4638</v>
      </c>
    </row>
    <row r="163" spans="1:29" x14ac:dyDescent="0.2">
      <c r="A163" t="s">
        <v>351</v>
      </c>
      <c r="B163" t="s">
        <v>298</v>
      </c>
      <c r="C163" t="s">
        <v>357</v>
      </c>
      <c r="G163">
        <v>0</v>
      </c>
      <c r="H163">
        <v>0</v>
      </c>
      <c r="I163">
        <v>0</v>
      </c>
      <c r="J163">
        <v>0</v>
      </c>
      <c r="K163">
        <v>0</v>
      </c>
      <c r="L163">
        <v>0</v>
      </c>
      <c r="M163">
        <v>0</v>
      </c>
      <c r="N163">
        <v>0</v>
      </c>
      <c r="O163">
        <v>0</v>
      </c>
      <c r="P163">
        <v>0</v>
      </c>
      <c r="Q163">
        <v>0</v>
      </c>
      <c r="R163">
        <v>0</v>
      </c>
      <c r="S163">
        <v>0</v>
      </c>
      <c r="T163">
        <v>0</v>
      </c>
      <c r="U163">
        <v>0</v>
      </c>
      <c r="V163">
        <v>0</v>
      </c>
      <c r="W163">
        <v>0</v>
      </c>
      <c r="X163">
        <v>0</v>
      </c>
      <c r="Y163">
        <v>0</v>
      </c>
      <c r="Z163">
        <v>0</v>
      </c>
      <c r="AA163">
        <v>0</v>
      </c>
      <c r="AB163">
        <v>0</v>
      </c>
      <c r="AC163">
        <v>4930</v>
      </c>
    </row>
    <row r="164" spans="1:29" x14ac:dyDescent="0.2">
      <c r="A164" t="s">
        <v>351</v>
      </c>
      <c r="B164" t="s">
        <v>311</v>
      </c>
      <c r="C164" t="s">
        <v>357</v>
      </c>
      <c r="G164">
        <v>0</v>
      </c>
      <c r="H164">
        <v>0</v>
      </c>
      <c r="I164">
        <v>0</v>
      </c>
      <c r="J164">
        <v>0</v>
      </c>
      <c r="K164">
        <v>0</v>
      </c>
      <c r="L164">
        <v>0</v>
      </c>
      <c r="M164">
        <v>0</v>
      </c>
      <c r="N164">
        <v>0</v>
      </c>
      <c r="O164">
        <v>0</v>
      </c>
      <c r="P164">
        <v>0</v>
      </c>
      <c r="Q164">
        <v>0</v>
      </c>
      <c r="R164">
        <v>0</v>
      </c>
      <c r="S164">
        <v>0</v>
      </c>
      <c r="T164">
        <v>0</v>
      </c>
      <c r="U164">
        <v>0</v>
      </c>
      <c r="V164">
        <v>0</v>
      </c>
      <c r="W164">
        <v>0</v>
      </c>
      <c r="X164">
        <v>0</v>
      </c>
      <c r="Y164">
        <v>0</v>
      </c>
      <c r="Z164">
        <v>0</v>
      </c>
      <c r="AA164">
        <v>0</v>
      </c>
      <c r="AB164">
        <v>0</v>
      </c>
      <c r="AC164">
        <v>245</v>
      </c>
    </row>
    <row r="165" spans="1:29" x14ac:dyDescent="0.2">
      <c r="A165" t="s">
        <v>351</v>
      </c>
      <c r="B165" t="s">
        <v>312</v>
      </c>
      <c r="C165" t="s">
        <v>357</v>
      </c>
      <c r="G165">
        <v>0</v>
      </c>
      <c r="H165">
        <v>0</v>
      </c>
      <c r="I165">
        <v>0</v>
      </c>
      <c r="J165">
        <v>0</v>
      </c>
      <c r="K165">
        <v>0</v>
      </c>
      <c r="L165">
        <v>0</v>
      </c>
      <c r="M165">
        <v>0</v>
      </c>
      <c r="N165">
        <v>0</v>
      </c>
      <c r="O165">
        <v>0</v>
      </c>
      <c r="P165">
        <v>0</v>
      </c>
      <c r="Q165">
        <v>0</v>
      </c>
      <c r="R165">
        <v>0</v>
      </c>
      <c r="S165">
        <v>0</v>
      </c>
      <c r="T165">
        <v>0</v>
      </c>
      <c r="U165">
        <v>0</v>
      </c>
      <c r="V165">
        <v>0</v>
      </c>
      <c r="W165">
        <v>0</v>
      </c>
      <c r="X165">
        <v>0</v>
      </c>
      <c r="Y165">
        <v>0</v>
      </c>
      <c r="Z165">
        <v>0</v>
      </c>
      <c r="AA165">
        <v>0</v>
      </c>
      <c r="AB165">
        <v>0</v>
      </c>
      <c r="AC165">
        <v>22</v>
      </c>
    </row>
    <row r="166" spans="1:29" x14ac:dyDescent="0.2">
      <c r="A166" t="s">
        <v>351</v>
      </c>
      <c r="B166" t="s">
        <v>299</v>
      </c>
      <c r="C166" t="s">
        <v>357</v>
      </c>
      <c r="G166">
        <v>0</v>
      </c>
      <c r="H166">
        <v>0</v>
      </c>
      <c r="I166">
        <v>0</v>
      </c>
      <c r="J166">
        <v>0</v>
      </c>
      <c r="K166">
        <v>0</v>
      </c>
      <c r="L166">
        <v>0</v>
      </c>
      <c r="M166">
        <v>0</v>
      </c>
      <c r="N166">
        <v>0</v>
      </c>
      <c r="O166">
        <v>0</v>
      </c>
      <c r="P166">
        <v>0</v>
      </c>
      <c r="Q166">
        <v>0</v>
      </c>
      <c r="R166">
        <v>0</v>
      </c>
      <c r="S166">
        <v>0</v>
      </c>
      <c r="T166">
        <v>0</v>
      </c>
      <c r="U166">
        <v>0</v>
      </c>
      <c r="V166">
        <v>0</v>
      </c>
      <c r="W166">
        <v>0</v>
      </c>
      <c r="X166">
        <v>0</v>
      </c>
      <c r="Y166">
        <v>0</v>
      </c>
      <c r="Z166">
        <v>0</v>
      </c>
      <c r="AA166">
        <v>0</v>
      </c>
      <c r="AB166">
        <v>0</v>
      </c>
      <c r="AC166">
        <v>18020</v>
      </c>
    </row>
    <row r="167" spans="1:29" x14ac:dyDescent="0.2">
      <c r="A167" t="s">
        <v>351</v>
      </c>
      <c r="B167" t="s">
        <v>300</v>
      </c>
      <c r="C167" t="s">
        <v>357</v>
      </c>
      <c r="G167">
        <v>0</v>
      </c>
      <c r="H167">
        <v>0</v>
      </c>
      <c r="I167">
        <v>0</v>
      </c>
      <c r="J167">
        <v>0</v>
      </c>
      <c r="K167">
        <v>0</v>
      </c>
      <c r="L167">
        <v>0</v>
      </c>
      <c r="M167">
        <v>0</v>
      </c>
      <c r="N167">
        <v>0</v>
      </c>
      <c r="O167">
        <v>0</v>
      </c>
      <c r="P167">
        <v>0</v>
      </c>
      <c r="Q167">
        <v>0</v>
      </c>
      <c r="R167">
        <v>0</v>
      </c>
      <c r="S167">
        <v>0</v>
      </c>
      <c r="T167">
        <v>0</v>
      </c>
      <c r="U167">
        <v>0</v>
      </c>
      <c r="V167">
        <v>0</v>
      </c>
      <c r="W167">
        <v>0</v>
      </c>
      <c r="X167">
        <v>0</v>
      </c>
      <c r="Y167">
        <v>0</v>
      </c>
      <c r="Z167">
        <v>0</v>
      </c>
      <c r="AA167">
        <v>0</v>
      </c>
      <c r="AB167">
        <v>0</v>
      </c>
      <c r="AC167">
        <v>774</v>
      </c>
    </row>
    <row r="168" spans="1:29" x14ac:dyDescent="0.2">
      <c r="A168" t="s">
        <v>351</v>
      </c>
      <c r="B168" t="s">
        <v>299</v>
      </c>
      <c r="C168" t="s">
        <v>356</v>
      </c>
      <c r="G168">
        <v>0</v>
      </c>
      <c r="H168">
        <v>0</v>
      </c>
      <c r="I168">
        <v>0</v>
      </c>
      <c r="J168">
        <v>0</v>
      </c>
      <c r="K168">
        <v>0</v>
      </c>
      <c r="L168">
        <v>0</v>
      </c>
      <c r="M168">
        <v>0</v>
      </c>
      <c r="N168">
        <v>0</v>
      </c>
      <c r="O168">
        <v>0</v>
      </c>
      <c r="P168">
        <v>0</v>
      </c>
      <c r="Q168">
        <v>0</v>
      </c>
      <c r="R168">
        <v>0</v>
      </c>
      <c r="S168">
        <v>0</v>
      </c>
      <c r="T168">
        <v>0</v>
      </c>
      <c r="U168">
        <v>0</v>
      </c>
      <c r="V168">
        <v>0</v>
      </c>
      <c r="W168">
        <v>0</v>
      </c>
      <c r="X168">
        <v>0</v>
      </c>
      <c r="Y168">
        <v>0</v>
      </c>
      <c r="Z168">
        <v>0</v>
      </c>
      <c r="AA168">
        <v>0</v>
      </c>
      <c r="AB168">
        <v>0</v>
      </c>
      <c r="AC168">
        <v>12051</v>
      </c>
    </row>
    <row r="169" spans="1:29" x14ac:dyDescent="0.2">
      <c r="A169" t="s">
        <v>351</v>
      </c>
      <c r="B169" t="s">
        <v>302</v>
      </c>
      <c r="C169" t="s">
        <v>353</v>
      </c>
      <c r="G169">
        <v>0</v>
      </c>
      <c r="H169">
        <v>0</v>
      </c>
      <c r="I169">
        <v>0</v>
      </c>
      <c r="J169">
        <v>0</v>
      </c>
      <c r="K169">
        <v>0</v>
      </c>
      <c r="L169">
        <v>0</v>
      </c>
      <c r="M169">
        <v>0</v>
      </c>
      <c r="N169">
        <v>0</v>
      </c>
      <c r="O169">
        <v>0</v>
      </c>
      <c r="P169">
        <v>0</v>
      </c>
      <c r="Q169">
        <v>36379</v>
      </c>
      <c r="R169">
        <v>0</v>
      </c>
      <c r="S169">
        <v>0</v>
      </c>
      <c r="T169">
        <v>0</v>
      </c>
      <c r="U169">
        <v>0</v>
      </c>
      <c r="V169">
        <v>0</v>
      </c>
      <c r="W169">
        <v>0</v>
      </c>
      <c r="X169">
        <v>0</v>
      </c>
      <c r="Y169">
        <v>0</v>
      </c>
      <c r="Z169">
        <v>0</v>
      </c>
      <c r="AA169">
        <v>0</v>
      </c>
      <c r="AB169">
        <v>0</v>
      </c>
      <c r="AC169">
        <v>0</v>
      </c>
    </row>
    <row r="170" spans="1:29" x14ac:dyDescent="0.2">
      <c r="A170" t="s">
        <v>351</v>
      </c>
      <c r="B170" t="s">
        <v>298</v>
      </c>
      <c r="C170" t="s">
        <v>353</v>
      </c>
      <c r="G170">
        <v>0</v>
      </c>
      <c r="H170">
        <v>0</v>
      </c>
      <c r="I170">
        <v>0</v>
      </c>
      <c r="J170">
        <v>0</v>
      </c>
      <c r="K170">
        <v>0</v>
      </c>
      <c r="L170">
        <v>0</v>
      </c>
      <c r="M170">
        <v>0</v>
      </c>
      <c r="N170">
        <v>0</v>
      </c>
      <c r="O170">
        <v>0</v>
      </c>
      <c r="P170">
        <v>0</v>
      </c>
      <c r="Q170">
        <v>2047</v>
      </c>
      <c r="R170">
        <v>0</v>
      </c>
      <c r="S170">
        <v>0</v>
      </c>
      <c r="T170">
        <v>0</v>
      </c>
      <c r="U170">
        <v>0</v>
      </c>
      <c r="V170">
        <v>0</v>
      </c>
      <c r="W170">
        <v>0</v>
      </c>
      <c r="X170">
        <v>0</v>
      </c>
      <c r="Y170">
        <v>0</v>
      </c>
      <c r="Z170">
        <v>0</v>
      </c>
      <c r="AA170">
        <v>0</v>
      </c>
      <c r="AB170">
        <v>0</v>
      </c>
      <c r="AC170">
        <v>0</v>
      </c>
    </row>
    <row r="171" spans="1:29" x14ac:dyDescent="0.2">
      <c r="A171" t="s">
        <v>351</v>
      </c>
      <c r="B171" t="s">
        <v>367</v>
      </c>
      <c r="C171" t="s">
        <v>353</v>
      </c>
      <c r="G171">
        <v>0</v>
      </c>
      <c r="H171">
        <v>0</v>
      </c>
      <c r="I171">
        <v>0</v>
      </c>
      <c r="J171">
        <v>0</v>
      </c>
      <c r="K171">
        <v>0</v>
      </c>
      <c r="L171">
        <v>0</v>
      </c>
      <c r="M171">
        <v>0</v>
      </c>
      <c r="N171">
        <v>0</v>
      </c>
      <c r="O171">
        <v>0</v>
      </c>
      <c r="P171">
        <v>0</v>
      </c>
      <c r="Q171">
        <v>617</v>
      </c>
      <c r="R171">
        <v>0</v>
      </c>
      <c r="S171">
        <v>0</v>
      </c>
      <c r="T171">
        <v>0</v>
      </c>
      <c r="U171">
        <v>0</v>
      </c>
      <c r="V171">
        <v>0</v>
      </c>
      <c r="W171">
        <v>0</v>
      </c>
      <c r="X171">
        <v>0</v>
      </c>
      <c r="Y171">
        <v>0</v>
      </c>
      <c r="Z171">
        <v>0</v>
      </c>
      <c r="AA171">
        <v>0</v>
      </c>
      <c r="AB171">
        <v>0</v>
      </c>
      <c r="AC171">
        <v>0</v>
      </c>
    </row>
    <row r="172" spans="1:29" x14ac:dyDescent="0.2">
      <c r="A172" t="s">
        <v>351</v>
      </c>
      <c r="B172" t="s">
        <v>302</v>
      </c>
      <c r="C172" t="s">
        <v>354</v>
      </c>
      <c r="G172">
        <v>0</v>
      </c>
      <c r="H172">
        <v>89</v>
      </c>
      <c r="I172">
        <v>0</v>
      </c>
      <c r="J172">
        <v>0</v>
      </c>
      <c r="K172">
        <v>0</v>
      </c>
      <c r="L172">
        <v>0</v>
      </c>
      <c r="M172">
        <v>0</v>
      </c>
      <c r="N172">
        <v>0</v>
      </c>
      <c r="O172">
        <v>0</v>
      </c>
      <c r="P172">
        <v>0</v>
      </c>
      <c r="Q172">
        <v>0</v>
      </c>
      <c r="R172">
        <v>305</v>
      </c>
      <c r="S172">
        <v>0</v>
      </c>
      <c r="T172">
        <v>0</v>
      </c>
      <c r="U172">
        <v>0</v>
      </c>
      <c r="V172">
        <v>0</v>
      </c>
      <c r="W172">
        <v>0</v>
      </c>
      <c r="X172">
        <v>0</v>
      </c>
      <c r="Y172">
        <v>0</v>
      </c>
      <c r="Z172">
        <v>0</v>
      </c>
      <c r="AA172">
        <v>0</v>
      </c>
      <c r="AB172">
        <v>0</v>
      </c>
      <c r="AC172">
        <v>0</v>
      </c>
    </row>
    <row r="173" spans="1:29" x14ac:dyDescent="0.2">
      <c r="A173" t="s">
        <v>351</v>
      </c>
      <c r="B173" t="s">
        <v>298</v>
      </c>
      <c r="C173" t="s">
        <v>354</v>
      </c>
      <c r="G173">
        <v>0</v>
      </c>
      <c r="H173">
        <v>0</v>
      </c>
      <c r="I173">
        <v>395</v>
      </c>
      <c r="J173">
        <v>0</v>
      </c>
      <c r="K173">
        <v>0</v>
      </c>
      <c r="L173">
        <v>0</v>
      </c>
      <c r="M173">
        <v>0</v>
      </c>
      <c r="N173">
        <v>0</v>
      </c>
      <c r="O173">
        <v>0</v>
      </c>
      <c r="P173">
        <v>0</v>
      </c>
      <c r="Q173">
        <v>0</v>
      </c>
      <c r="R173">
        <v>0</v>
      </c>
      <c r="S173">
        <v>0</v>
      </c>
      <c r="T173">
        <v>0</v>
      </c>
      <c r="U173">
        <v>0</v>
      </c>
      <c r="V173">
        <v>0</v>
      </c>
      <c r="W173">
        <v>0</v>
      </c>
      <c r="X173">
        <v>0</v>
      </c>
      <c r="Y173">
        <v>0</v>
      </c>
      <c r="Z173">
        <v>0</v>
      </c>
      <c r="AA173">
        <v>0</v>
      </c>
      <c r="AB173">
        <v>0</v>
      </c>
      <c r="AC173">
        <v>0</v>
      </c>
    </row>
    <row r="174" spans="1:29" x14ac:dyDescent="0.2">
      <c r="A174" t="s">
        <v>351</v>
      </c>
      <c r="B174" t="s">
        <v>367</v>
      </c>
      <c r="C174" t="s">
        <v>354</v>
      </c>
      <c r="G174">
        <v>0</v>
      </c>
      <c r="H174">
        <v>0</v>
      </c>
      <c r="I174">
        <v>100</v>
      </c>
      <c r="J174">
        <v>0</v>
      </c>
      <c r="K174">
        <v>0</v>
      </c>
      <c r="L174">
        <v>0</v>
      </c>
      <c r="M174">
        <v>0</v>
      </c>
      <c r="N174">
        <v>0</v>
      </c>
      <c r="O174">
        <v>0</v>
      </c>
      <c r="P174">
        <v>0</v>
      </c>
      <c r="Q174">
        <v>0</v>
      </c>
      <c r="R174">
        <v>0</v>
      </c>
      <c r="S174">
        <v>0</v>
      </c>
      <c r="T174">
        <v>0</v>
      </c>
      <c r="U174">
        <v>0</v>
      </c>
      <c r="V174">
        <v>0</v>
      </c>
      <c r="W174">
        <v>0</v>
      </c>
      <c r="X174">
        <v>0</v>
      </c>
      <c r="Y174">
        <v>0</v>
      </c>
      <c r="Z174">
        <v>0</v>
      </c>
      <c r="AA174">
        <v>0</v>
      </c>
      <c r="AB174">
        <v>0</v>
      </c>
      <c r="AC174">
        <v>0</v>
      </c>
    </row>
    <row r="175" spans="1:29" x14ac:dyDescent="0.2">
      <c r="A175" t="s">
        <v>351</v>
      </c>
      <c r="B175" t="s">
        <v>302</v>
      </c>
      <c r="C175" t="s">
        <v>355</v>
      </c>
      <c r="G175">
        <v>0</v>
      </c>
      <c r="H175">
        <v>3315</v>
      </c>
      <c r="I175">
        <v>-38</v>
      </c>
      <c r="J175">
        <v>0</v>
      </c>
      <c r="K175">
        <v>0</v>
      </c>
      <c r="L175">
        <v>0</v>
      </c>
      <c r="M175">
        <v>0</v>
      </c>
      <c r="N175">
        <v>0</v>
      </c>
      <c r="O175">
        <v>0</v>
      </c>
      <c r="P175">
        <v>0</v>
      </c>
      <c r="Q175">
        <v>0</v>
      </c>
      <c r="R175">
        <v>-685</v>
      </c>
      <c r="S175">
        <v>0</v>
      </c>
      <c r="T175">
        <v>0</v>
      </c>
      <c r="U175">
        <v>11</v>
      </c>
      <c r="V175">
        <v>0</v>
      </c>
      <c r="W175">
        <v>0</v>
      </c>
      <c r="X175">
        <v>0</v>
      </c>
      <c r="Y175">
        <v>0</v>
      </c>
      <c r="Z175">
        <v>0</v>
      </c>
      <c r="AA175">
        <v>0</v>
      </c>
      <c r="AB175">
        <v>0</v>
      </c>
      <c r="AC175">
        <v>0</v>
      </c>
    </row>
    <row r="176" spans="1:29" x14ac:dyDescent="0.2">
      <c r="A176" t="s">
        <v>351</v>
      </c>
      <c r="B176" t="s">
        <v>298</v>
      </c>
      <c r="C176" t="s">
        <v>355</v>
      </c>
      <c r="G176">
        <v>0</v>
      </c>
      <c r="H176">
        <v>0</v>
      </c>
      <c r="I176">
        <v>395</v>
      </c>
      <c r="J176">
        <v>0</v>
      </c>
      <c r="K176">
        <v>0</v>
      </c>
      <c r="L176">
        <v>0</v>
      </c>
      <c r="M176">
        <v>0</v>
      </c>
      <c r="N176">
        <v>0</v>
      </c>
      <c r="O176">
        <v>0</v>
      </c>
      <c r="P176">
        <v>0</v>
      </c>
      <c r="Q176">
        <v>9</v>
      </c>
      <c r="R176">
        <v>0</v>
      </c>
      <c r="S176">
        <v>0</v>
      </c>
      <c r="T176">
        <v>0</v>
      </c>
      <c r="U176">
        <v>0</v>
      </c>
      <c r="V176">
        <v>0</v>
      </c>
      <c r="W176">
        <v>0</v>
      </c>
      <c r="X176">
        <v>0</v>
      </c>
      <c r="Y176">
        <v>0</v>
      </c>
      <c r="Z176">
        <v>0</v>
      </c>
      <c r="AA176">
        <v>0</v>
      </c>
      <c r="AB176">
        <v>0</v>
      </c>
      <c r="AC176">
        <v>0</v>
      </c>
    </row>
    <row r="177" spans="1:29" x14ac:dyDescent="0.2">
      <c r="A177" t="s">
        <v>351</v>
      </c>
      <c r="B177" t="s">
        <v>367</v>
      </c>
      <c r="C177" t="s">
        <v>355</v>
      </c>
      <c r="G177">
        <v>0</v>
      </c>
      <c r="H177">
        <v>0</v>
      </c>
      <c r="I177">
        <v>822</v>
      </c>
      <c r="J177">
        <v>0</v>
      </c>
      <c r="K177">
        <v>0</v>
      </c>
      <c r="L177">
        <v>0</v>
      </c>
      <c r="M177">
        <v>0</v>
      </c>
      <c r="N177">
        <v>0</v>
      </c>
      <c r="O177">
        <v>0</v>
      </c>
      <c r="P177">
        <v>0</v>
      </c>
      <c r="Q177">
        <v>0</v>
      </c>
      <c r="R177">
        <v>0</v>
      </c>
      <c r="S177">
        <v>0</v>
      </c>
      <c r="T177">
        <v>0</v>
      </c>
      <c r="U177">
        <v>0</v>
      </c>
      <c r="V177">
        <v>0</v>
      </c>
      <c r="W177">
        <v>0</v>
      </c>
      <c r="X177">
        <v>0</v>
      </c>
      <c r="Y177">
        <v>0</v>
      </c>
      <c r="Z177">
        <v>0</v>
      </c>
      <c r="AA177">
        <v>0</v>
      </c>
      <c r="AB177">
        <v>0</v>
      </c>
      <c r="AC177">
        <v>0</v>
      </c>
    </row>
    <row r="178" spans="1:29" x14ac:dyDescent="0.2">
      <c r="A178" t="s">
        <v>360</v>
      </c>
      <c r="B178" t="s">
        <v>367</v>
      </c>
      <c r="C178" t="s">
        <v>364</v>
      </c>
      <c r="G178">
        <v>320</v>
      </c>
      <c r="H178">
        <v>298</v>
      </c>
      <c r="I178">
        <v>0</v>
      </c>
      <c r="J178">
        <v>0</v>
      </c>
      <c r="K178">
        <v>0</v>
      </c>
      <c r="L178">
        <v>0</v>
      </c>
      <c r="M178">
        <v>0</v>
      </c>
      <c r="N178">
        <v>0</v>
      </c>
      <c r="O178">
        <v>0</v>
      </c>
      <c r="P178">
        <v>0</v>
      </c>
      <c r="Q178">
        <v>0</v>
      </c>
      <c r="R178">
        <v>0</v>
      </c>
      <c r="S178">
        <v>0</v>
      </c>
      <c r="T178">
        <v>0</v>
      </c>
      <c r="U178">
        <v>0</v>
      </c>
      <c r="V178">
        <v>0</v>
      </c>
      <c r="W178">
        <v>0</v>
      </c>
      <c r="X178">
        <v>0</v>
      </c>
      <c r="Y178">
        <v>0</v>
      </c>
      <c r="Z178">
        <v>0</v>
      </c>
      <c r="AA178">
        <v>0</v>
      </c>
      <c r="AB178">
        <v>0</v>
      </c>
      <c r="AC178">
        <v>-1</v>
      </c>
    </row>
    <row r="179" spans="1:29" x14ac:dyDescent="0.2">
      <c r="A179" t="s">
        <v>360</v>
      </c>
      <c r="B179" t="s">
        <v>302</v>
      </c>
      <c r="C179" t="s">
        <v>361</v>
      </c>
      <c r="G179">
        <v>3652</v>
      </c>
      <c r="H179">
        <v>21409</v>
      </c>
      <c r="I179">
        <v>0</v>
      </c>
      <c r="J179">
        <v>0</v>
      </c>
      <c r="K179">
        <v>0</v>
      </c>
      <c r="L179">
        <v>0</v>
      </c>
      <c r="M179">
        <v>0</v>
      </c>
      <c r="N179">
        <v>0</v>
      </c>
      <c r="O179">
        <v>0</v>
      </c>
      <c r="P179">
        <v>0</v>
      </c>
      <c r="Q179">
        <v>0</v>
      </c>
      <c r="R179">
        <v>0</v>
      </c>
      <c r="S179">
        <v>0</v>
      </c>
      <c r="T179">
        <v>0</v>
      </c>
      <c r="U179">
        <v>0</v>
      </c>
      <c r="V179">
        <v>0</v>
      </c>
      <c r="W179">
        <v>0</v>
      </c>
      <c r="X179">
        <v>0</v>
      </c>
      <c r="Y179">
        <v>0</v>
      </c>
      <c r="Z179">
        <v>0</v>
      </c>
      <c r="AA179">
        <v>0</v>
      </c>
      <c r="AB179">
        <v>0</v>
      </c>
      <c r="AC179">
        <v>0</v>
      </c>
    </row>
    <row r="180" spans="1:29" x14ac:dyDescent="0.2">
      <c r="A180" t="s">
        <v>360</v>
      </c>
      <c r="B180" t="s">
        <v>302</v>
      </c>
      <c r="C180" t="s">
        <v>362</v>
      </c>
      <c r="G180">
        <v>0</v>
      </c>
      <c r="H180">
        <v>298</v>
      </c>
      <c r="I180">
        <v>0</v>
      </c>
      <c r="J180">
        <v>0</v>
      </c>
      <c r="K180">
        <v>0</v>
      </c>
      <c r="L180">
        <v>0</v>
      </c>
      <c r="M180">
        <v>0</v>
      </c>
      <c r="N180">
        <v>0</v>
      </c>
      <c r="O180">
        <v>0</v>
      </c>
      <c r="P180">
        <v>0</v>
      </c>
      <c r="Q180">
        <v>0</v>
      </c>
      <c r="R180">
        <v>0</v>
      </c>
      <c r="S180">
        <v>0</v>
      </c>
      <c r="T180">
        <v>0</v>
      </c>
      <c r="U180">
        <v>0</v>
      </c>
      <c r="V180">
        <v>0</v>
      </c>
      <c r="W180">
        <v>0</v>
      </c>
      <c r="X180">
        <v>0</v>
      </c>
      <c r="Y180">
        <v>0</v>
      </c>
      <c r="Z180">
        <v>0</v>
      </c>
      <c r="AA180">
        <v>0</v>
      </c>
      <c r="AB180">
        <v>0</v>
      </c>
      <c r="AC180">
        <v>-1</v>
      </c>
    </row>
    <row r="181" spans="1:29" x14ac:dyDescent="0.2">
      <c r="A181" t="s">
        <v>360</v>
      </c>
      <c r="B181" t="s">
        <v>302</v>
      </c>
      <c r="C181" t="s">
        <v>363</v>
      </c>
      <c r="G181">
        <v>30</v>
      </c>
      <c r="H181">
        <v>10559</v>
      </c>
      <c r="I181">
        <v>0</v>
      </c>
      <c r="J181">
        <v>0</v>
      </c>
      <c r="K181">
        <v>0</v>
      </c>
      <c r="L181">
        <v>0</v>
      </c>
      <c r="M181">
        <v>0</v>
      </c>
      <c r="N181">
        <v>0</v>
      </c>
      <c r="O181">
        <v>0</v>
      </c>
      <c r="P181">
        <v>0</v>
      </c>
      <c r="Q181">
        <v>0</v>
      </c>
      <c r="R181">
        <v>0</v>
      </c>
      <c r="S181">
        <v>0</v>
      </c>
      <c r="T181">
        <v>0</v>
      </c>
      <c r="U181">
        <v>0</v>
      </c>
      <c r="V181">
        <v>0</v>
      </c>
      <c r="W181">
        <v>0</v>
      </c>
      <c r="X181">
        <v>0</v>
      </c>
      <c r="Y181">
        <v>0</v>
      </c>
      <c r="Z181">
        <v>0</v>
      </c>
      <c r="AA181">
        <v>0</v>
      </c>
      <c r="AB181">
        <v>0</v>
      </c>
      <c r="AC181">
        <v>-62</v>
      </c>
    </row>
    <row r="182" spans="1:29" x14ac:dyDescent="0.2">
      <c r="A182" t="s">
        <v>365</v>
      </c>
      <c r="B182" t="s">
        <v>297</v>
      </c>
      <c r="C182" t="s">
        <v>319</v>
      </c>
      <c r="G182">
        <v>0</v>
      </c>
      <c r="H182">
        <v>1542</v>
      </c>
      <c r="I182">
        <v>68514</v>
      </c>
      <c r="J182">
        <v>0</v>
      </c>
      <c r="K182">
        <v>0</v>
      </c>
      <c r="L182">
        <v>0</v>
      </c>
      <c r="M182">
        <v>0</v>
      </c>
      <c r="N182">
        <v>0</v>
      </c>
      <c r="O182">
        <v>0</v>
      </c>
      <c r="P182">
        <v>13884</v>
      </c>
      <c r="Q182">
        <v>372</v>
      </c>
      <c r="R182">
        <v>873</v>
      </c>
      <c r="S182">
        <v>0</v>
      </c>
      <c r="T182">
        <v>0</v>
      </c>
      <c r="U182">
        <v>-564</v>
      </c>
      <c r="V182">
        <v>0</v>
      </c>
      <c r="W182">
        <v>0</v>
      </c>
      <c r="X182">
        <v>0</v>
      </c>
      <c r="Y182">
        <v>0</v>
      </c>
      <c r="Z182">
        <v>0</v>
      </c>
      <c r="AA182">
        <v>496</v>
      </c>
      <c r="AB182">
        <v>0</v>
      </c>
      <c r="AC182">
        <v>-1165</v>
      </c>
    </row>
    <row r="183" spans="1:29" x14ac:dyDescent="0.2">
      <c r="A183" t="s">
        <v>365</v>
      </c>
      <c r="B183" t="s">
        <v>310</v>
      </c>
      <c r="C183" t="s">
        <v>319</v>
      </c>
      <c r="G183">
        <v>0</v>
      </c>
      <c r="H183">
        <v>0</v>
      </c>
      <c r="I183">
        <v>0</v>
      </c>
      <c r="J183">
        <v>0</v>
      </c>
      <c r="K183">
        <v>0</v>
      </c>
      <c r="L183">
        <v>0</v>
      </c>
      <c r="M183">
        <v>0</v>
      </c>
      <c r="N183">
        <v>0</v>
      </c>
      <c r="O183">
        <v>0</v>
      </c>
      <c r="P183">
        <v>0</v>
      </c>
      <c r="Q183">
        <v>62</v>
      </c>
      <c r="R183">
        <v>0</v>
      </c>
      <c r="S183">
        <v>0</v>
      </c>
      <c r="T183">
        <v>0</v>
      </c>
      <c r="U183">
        <v>0</v>
      </c>
      <c r="V183">
        <v>0</v>
      </c>
      <c r="W183">
        <v>0</v>
      </c>
      <c r="X183">
        <v>0</v>
      </c>
      <c r="Y183">
        <v>0</v>
      </c>
      <c r="Z183">
        <v>0</v>
      </c>
      <c r="AA183">
        <v>0</v>
      </c>
      <c r="AB183">
        <v>0</v>
      </c>
      <c r="AC183">
        <v>0</v>
      </c>
    </row>
    <row r="184" spans="1:29" x14ac:dyDescent="0.2">
      <c r="A184" t="s">
        <v>365</v>
      </c>
      <c r="B184" t="s">
        <v>303</v>
      </c>
      <c r="C184" t="s">
        <v>319</v>
      </c>
      <c r="G184">
        <v>0</v>
      </c>
      <c r="H184">
        <v>13</v>
      </c>
      <c r="I184">
        <v>1169</v>
      </c>
      <c r="J184">
        <v>0</v>
      </c>
      <c r="K184">
        <v>0</v>
      </c>
      <c r="L184">
        <v>0</v>
      </c>
      <c r="M184">
        <v>0</v>
      </c>
      <c r="N184">
        <v>0</v>
      </c>
      <c r="O184">
        <v>0</v>
      </c>
      <c r="P184">
        <v>236</v>
      </c>
      <c r="Q184">
        <v>0</v>
      </c>
      <c r="R184">
        <v>0</v>
      </c>
      <c r="S184">
        <v>0</v>
      </c>
      <c r="T184">
        <v>0</v>
      </c>
      <c r="U184">
        <v>0</v>
      </c>
      <c r="V184">
        <v>0</v>
      </c>
      <c r="W184">
        <v>0</v>
      </c>
      <c r="X184">
        <v>0</v>
      </c>
      <c r="Y184">
        <v>0</v>
      </c>
      <c r="Z184">
        <v>0</v>
      </c>
      <c r="AA184">
        <v>0</v>
      </c>
      <c r="AB184">
        <v>0</v>
      </c>
      <c r="AC184">
        <v>0</v>
      </c>
    </row>
    <row r="185" spans="1:29" x14ac:dyDescent="0.2">
      <c r="A185" t="s">
        <v>365</v>
      </c>
      <c r="B185" t="s">
        <v>304</v>
      </c>
      <c r="C185" t="s">
        <v>319</v>
      </c>
      <c r="G185">
        <v>0</v>
      </c>
      <c r="H185">
        <v>0</v>
      </c>
      <c r="I185">
        <v>134</v>
      </c>
      <c r="J185">
        <v>0</v>
      </c>
      <c r="K185">
        <v>0</v>
      </c>
      <c r="L185">
        <v>0</v>
      </c>
      <c r="M185">
        <v>0</v>
      </c>
      <c r="N185">
        <v>0</v>
      </c>
      <c r="O185">
        <v>0</v>
      </c>
      <c r="P185">
        <v>27</v>
      </c>
      <c r="Q185">
        <v>0</v>
      </c>
      <c r="R185">
        <v>0</v>
      </c>
      <c r="S185">
        <v>0</v>
      </c>
      <c r="T185">
        <v>0</v>
      </c>
      <c r="U185">
        <v>0</v>
      </c>
      <c r="V185">
        <v>0</v>
      </c>
      <c r="W185">
        <v>0</v>
      </c>
      <c r="X185">
        <v>0</v>
      </c>
      <c r="Y185">
        <v>0</v>
      </c>
      <c r="Z185">
        <v>0</v>
      </c>
      <c r="AA185">
        <v>0</v>
      </c>
      <c r="AB185">
        <v>0</v>
      </c>
      <c r="AC185">
        <v>0</v>
      </c>
    </row>
    <row r="186" spans="1:29" x14ac:dyDescent="0.2">
      <c r="A186" t="s">
        <v>365</v>
      </c>
      <c r="B186" t="s">
        <v>305</v>
      </c>
      <c r="C186" t="s">
        <v>319</v>
      </c>
      <c r="G186">
        <v>0</v>
      </c>
      <c r="H186">
        <v>11</v>
      </c>
      <c r="I186">
        <v>130</v>
      </c>
      <c r="J186">
        <v>0</v>
      </c>
      <c r="K186">
        <v>0</v>
      </c>
      <c r="L186">
        <v>0</v>
      </c>
      <c r="M186">
        <v>0</v>
      </c>
      <c r="N186">
        <v>0</v>
      </c>
      <c r="O186">
        <v>0</v>
      </c>
      <c r="P186">
        <v>26</v>
      </c>
      <c r="Q186">
        <v>0</v>
      </c>
      <c r="R186">
        <v>0</v>
      </c>
      <c r="S186">
        <v>0</v>
      </c>
      <c r="T186">
        <v>0</v>
      </c>
      <c r="U186">
        <v>0</v>
      </c>
      <c r="V186">
        <v>0</v>
      </c>
      <c r="W186">
        <v>0</v>
      </c>
      <c r="X186">
        <v>0</v>
      </c>
      <c r="Y186">
        <v>0</v>
      </c>
      <c r="Z186">
        <v>0</v>
      </c>
      <c r="AA186">
        <v>0</v>
      </c>
      <c r="AB186">
        <v>0</v>
      </c>
      <c r="AC186">
        <v>1</v>
      </c>
    </row>
    <row r="187" spans="1:29" x14ac:dyDescent="0.2">
      <c r="A187" t="s">
        <v>365</v>
      </c>
      <c r="B187" t="s">
        <v>306</v>
      </c>
      <c r="C187" t="s">
        <v>319</v>
      </c>
      <c r="G187">
        <v>0</v>
      </c>
      <c r="H187">
        <v>25</v>
      </c>
      <c r="I187">
        <v>695</v>
      </c>
      <c r="J187">
        <v>0</v>
      </c>
      <c r="K187">
        <v>0</v>
      </c>
      <c r="L187">
        <v>0</v>
      </c>
      <c r="M187">
        <v>0</v>
      </c>
      <c r="N187">
        <v>0</v>
      </c>
      <c r="O187">
        <v>0</v>
      </c>
      <c r="P187">
        <v>140</v>
      </c>
      <c r="Q187">
        <v>0</v>
      </c>
      <c r="R187">
        <v>0</v>
      </c>
      <c r="S187">
        <v>0</v>
      </c>
      <c r="T187">
        <v>0</v>
      </c>
      <c r="U187">
        <v>0</v>
      </c>
      <c r="V187">
        <v>0</v>
      </c>
      <c r="W187">
        <v>0</v>
      </c>
      <c r="X187">
        <v>0</v>
      </c>
      <c r="Y187">
        <v>0</v>
      </c>
      <c r="Z187">
        <v>0</v>
      </c>
      <c r="AA187">
        <v>0</v>
      </c>
      <c r="AB187">
        <v>0</v>
      </c>
      <c r="AC187">
        <v>3</v>
      </c>
    </row>
    <row r="188" spans="1:29" x14ac:dyDescent="0.2">
      <c r="A188" t="s">
        <v>365</v>
      </c>
      <c r="B188" t="s">
        <v>307</v>
      </c>
      <c r="C188" t="s">
        <v>319</v>
      </c>
      <c r="G188">
        <v>0</v>
      </c>
      <c r="H188">
        <v>3</v>
      </c>
      <c r="I188">
        <v>79</v>
      </c>
      <c r="J188">
        <v>0</v>
      </c>
      <c r="K188">
        <v>0</v>
      </c>
      <c r="L188">
        <v>0</v>
      </c>
      <c r="M188">
        <v>0</v>
      </c>
      <c r="N188">
        <v>0</v>
      </c>
      <c r="O188">
        <v>0</v>
      </c>
      <c r="P188">
        <v>15</v>
      </c>
      <c r="Q188">
        <v>0</v>
      </c>
      <c r="R188">
        <v>0</v>
      </c>
      <c r="S188">
        <v>0</v>
      </c>
      <c r="T188">
        <v>0</v>
      </c>
      <c r="U188">
        <v>0</v>
      </c>
      <c r="V188">
        <v>0</v>
      </c>
      <c r="W188">
        <v>0</v>
      </c>
      <c r="X188">
        <v>0</v>
      </c>
      <c r="Y188">
        <v>0</v>
      </c>
      <c r="Z188">
        <v>0</v>
      </c>
      <c r="AA188">
        <v>0</v>
      </c>
      <c r="AB188">
        <v>0</v>
      </c>
      <c r="AC188">
        <v>0</v>
      </c>
    </row>
    <row r="189" spans="1:29" x14ac:dyDescent="0.2">
      <c r="A189" t="s">
        <v>365</v>
      </c>
      <c r="B189" t="s">
        <v>308</v>
      </c>
      <c r="C189" t="s">
        <v>319</v>
      </c>
      <c r="G189">
        <v>0</v>
      </c>
      <c r="H189">
        <v>4</v>
      </c>
      <c r="I189">
        <v>558</v>
      </c>
      <c r="J189">
        <v>0</v>
      </c>
      <c r="K189">
        <v>0</v>
      </c>
      <c r="L189">
        <v>0</v>
      </c>
      <c r="M189">
        <v>0</v>
      </c>
      <c r="N189">
        <v>0</v>
      </c>
      <c r="O189">
        <v>0</v>
      </c>
      <c r="P189">
        <v>112</v>
      </c>
      <c r="Q189">
        <v>0</v>
      </c>
      <c r="R189">
        <v>0</v>
      </c>
      <c r="S189">
        <v>0</v>
      </c>
      <c r="T189">
        <v>0</v>
      </c>
      <c r="U189">
        <v>0</v>
      </c>
      <c r="V189">
        <v>0</v>
      </c>
      <c r="W189">
        <v>0</v>
      </c>
      <c r="X189">
        <v>0</v>
      </c>
      <c r="Y189">
        <v>0</v>
      </c>
      <c r="Z189">
        <v>0</v>
      </c>
      <c r="AA189">
        <v>0</v>
      </c>
      <c r="AB189">
        <v>0</v>
      </c>
      <c r="AC189">
        <v>2</v>
      </c>
    </row>
    <row r="190" spans="1:29" x14ac:dyDescent="0.2">
      <c r="A190" t="s">
        <v>365</v>
      </c>
      <c r="B190" t="s">
        <v>302</v>
      </c>
      <c r="C190" t="s">
        <v>319</v>
      </c>
      <c r="G190">
        <v>2492</v>
      </c>
      <c r="H190">
        <v>5275</v>
      </c>
      <c r="I190">
        <v>314</v>
      </c>
      <c r="J190">
        <v>0</v>
      </c>
      <c r="K190">
        <v>0</v>
      </c>
      <c r="L190">
        <v>0</v>
      </c>
      <c r="M190">
        <v>0</v>
      </c>
      <c r="N190">
        <v>0</v>
      </c>
      <c r="O190">
        <v>0</v>
      </c>
      <c r="P190">
        <v>0</v>
      </c>
      <c r="Q190">
        <v>0</v>
      </c>
      <c r="R190">
        <v>105</v>
      </c>
      <c r="S190">
        <v>0</v>
      </c>
      <c r="T190">
        <v>0</v>
      </c>
      <c r="U190">
        <v>0</v>
      </c>
      <c r="V190">
        <v>0</v>
      </c>
      <c r="W190">
        <v>0</v>
      </c>
      <c r="X190">
        <v>0</v>
      </c>
      <c r="Y190">
        <v>0</v>
      </c>
      <c r="Z190">
        <v>0</v>
      </c>
      <c r="AA190">
        <v>0</v>
      </c>
      <c r="AB190">
        <v>0</v>
      </c>
      <c r="AC190">
        <v>0</v>
      </c>
    </row>
    <row r="191" spans="1:29" x14ac:dyDescent="0.2">
      <c r="A191" t="s">
        <v>365</v>
      </c>
      <c r="B191" t="s">
        <v>298</v>
      </c>
      <c r="C191" t="s">
        <v>319</v>
      </c>
      <c r="G191">
        <v>476</v>
      </c>
      <c r="H191">
        <v>147</v>
      </c>
      <c r="I191">
        <v>23855</v>
      </c>
      <c r="J191">
        <v>0</v>
      </c>
      <c r="K191">
        <v>0</v>
      </c>
      <c r="L191">
        <v>0</v>
      </c>
      <c r="M191">
        <v>0</v>
      </c>
      <c r="N191">
        <v>0</v>
      </c>
      <c r="O191">
        <v>0</v>
      </c>
      <c r="P191">
        <v>0</v>
      </c>
      <c r="Q191">
        <v>0</v>
      </c>
      <c r="R191">
        <v>-2</v>
      </c>
      <c r="S191">
        <v>0</v>
      </c>
      <c r="T191">
        <v>0</v>
      </c>
      <c r="U191">
        <v>0</v>
      </c>
      <c r="V191">
        <v>0</v>
      </c>
      <c r="W191">
        <v>0</v>
      </c>
      <c r="X191">
        <v>0</v>
      </c>
      <c r="Y191">
        <v>0</v>
      </c>
      <c r="Z191">
        <v>0</v>
      </c>
      <c r="AA191">
        <v>0</v>
      </c>
      <c r="AB191">
        <v>0</v>
      </c>
      <c r="AC191">
        <v>0</v>
      </c>
    </row>
    <row r="192" spans="1:29" x14ac:dyDescent="0.2">
      <c r="A192" t="s">
        <v>365</v>
      </c>
      <c r="B192" t="s">
        <v>311</v>
      </c>
      <c r="C192" t="s">
        <v>319</v>
      </c>
      <c r="G192">
        <v>0</v>
      </c>
      <c r="H192">
        <v>0</v>
      </c>
      <c r="I192">
        <v>217</v>
      </c>
      <c r="J192">
        <v>0</v>
      </c>
      <c r="K192">
        <v>0</v>
      </c>
      <c r="L192">
        <v>0</v>
      </c>
      <c r="M192">
        <v>0</v>
      </c>
      <c r="N192">
        <v>0</v>
      </c>
      <c r="O192">
        <v>0</v>
      </c>
      <c r="P192">
        <v>45</v>
      </c>
      <c r="Q192">
        <v>0</v>
      </c>
      <c r="R192">
        <v>0</v>
      </c>
      <c r="S192">
        <v>0</v>
      </c>
      <c r="T192">
        <v>0</v>
      </c>
      <c r="U192">
        <v>0</v>
      </c>
      <c r="V192">
        <v>0</v>
      </c>
      <c r="W192">
        <v>0</v>
      </c>
      <c r="X192">
        <v>0</v>
      </c>
      <c r="Y192">
        <v>0</v>
      </c>
      <c r="Z192">
        <v>0</v>
      </c>
      <c r="AA192">
        <v>0</v>
      </c>
      <c r="AB192">
        <v>0</v>
      </c>
      <c r="AC192">
        <v>1</v>
      </c>
    </row>
    <row r="193" spans="1:29" x14ac:dyDescent="0.2">
      <c r="A193" t="s">
        <v>365</v>
      </c>
      <c r="B193" t="s">
        <v>312</v>
      </c>
      <c r="C193" t="s">
        <v>319</v>
      </c>
      <c r="G193">
        <v>0</v>
      </c>
      <c r="H193">
        <v>1</v>
      </c>
      <c r="I193">
        <v>0</v>
      </c>
      <c r="J193">
        <v>0</v>
      </c>
      <c r="K193">
        <v>0</v>
      </c>
      <c r="L193">
        <v>0</v>
      </c>
      <c r="M193">
        <v>0</v>
      </c>
      <c r="N193">
        <v>0</v>
      </c>
      <c r="O193">
        <v>0</v>
      </c>
      <c r="P193">
        <v>0</v>
      </c>
      <c r="Q193">
        <v>466</v>
      </c>
      <c r="R193">
        <v>0</v>
      </c>
      <c r="S193">
        <v>0</v>
      </c>
      <c r="T193">
        <v>0</v>
      </c>
      <c r="U193">
        <v>0</v>
      </c>
      <c r="V193">
        <v>0</v>
      </c>
      <c r="W193">
        <v>0</v>
      </c>
      <c r="X193">
        <v>0</v>
      </c>
      <c r="Y193">
        <v>0</v>
      </c>
      <c r="Z193">
        <v>0</v>
      </c>
      <c r="AA193">
        <v>0</v>
      </c>
      <c r="AB193">
        <v>0</v>
      </c>
      <c r="AC193">
        <v>0</v>
      </c>
    </row>
    <row r="194" spans="1:29" x14ac:dyDescent="0.2">
      <c r="A194" t="s">
        <v>365</v>
      </c>
      <c r="B194" t="s">
        <v>299</v>
      </c>
      <c r="C194" t="s">
        <v>319</v>
      </c>
      <c r="G194">
        <v>0</v>
      </c>
      <c r="H194">
        <v>40</v>
      </c>
      <c r="I194">
        <v>119</v>
      </c>
      <c r="J194">
        <v>0</v>
      </c>
      <c r="K194">
        <v>0</v>
      </c>
      <c r="L194">
        <v>0</v>
      </c>
      <c r="M194">
        <v>0</v>
      </c>
      <c r="N194">
        <v>0</v>
      </c>
      <c r="O194">
        <v>0</v>
      </c>
      <c r="P194">
        <v>164</v>
      </c>
      <c r="Q194">
        <v>345</v>
      </c>
      <c r="R194">
        <v>-88</v>
      </c>
      <c r="S194">
        <v>0</v>
      </c>
      <c r="T194">
        <v>0</v>
      </c>
      <c r="U194">
        <v>290</v>
      </c>
      <c r="V194">
        <v>0</v>
      </c>
      <c r="W194">
        <v>0</v>
      </c>
      <c r="X194">
        <v>0</v>
      </c>
      <c r="Y194">
        <v>0</v>
      </c>
      <c r="Z194">
        <v>0</v>
      </c>
      <c r="AA194">
        <v>323</v>
      </c>
      <c r="AB194">
        <v>0</v>
      </c>
      <c r="AC194">
        <v>4</v>
      </c>
    </row>
    <row r="195" spans="1:29" x14ac:dyDescent="0.2">
      <c r="A195" t="s">
        <v>365</v>
      </c>
      <c r="B195" t="s">
        <v>300</v>
      </c>
      <c r="C195" t="s">
        <v>319</v>
      </c>
      <c r="G195">
        <v>0</v>
      </c>
      <c r="H195">
        <v>19</v>
      </c>
      <c r="I195">
        <v>3407</v>
      </c>
      <c r="J195">
        <v>0</v>
      </c>
      <c r="K195">
        <v>0</v>
      </c>
      <c r="L195">
        <v>0</v>
      </c>
      <c r="M195">
        <v>0</v>
      </c>
      <c r="N195">
        <v>0</v>
      </c>
      <c r="O195">
        <v>0</v>
      </c>
      <c r="P195">
        <v>588</v>
      </c>
      <c r="Q195">
        <v>151</v>
      </c>
      <c r="R195">
        <v>-72</v>
      </c>
      <c r="S195">
        <v>0</v>
      </c>
      <c r="T195">
        <v>0</v>
      </c>
      <c r="U195">
        <v>0</v>
      </c>
      <c r="V195">
        <v>0</v>
      </c>
      <c r="W195">
        <v>0</v>
      </c>
      <c r="X195">
        <v>0</v>
      </c>
      <c r="Y195">
        <v>0</v>
      </c>
      <c r="Z195">
        <v>0</v>
      </c>
      <c r="AA195">
        <v>0</v>
      </c>
      <c r="AB195">
        <v>48</v>
      </c>
      <c r="AC195">
        <v>12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E466A-D009-4DBC-9BBC-F7D810237E9A}">
  <dimension ref="A1:F110"/>
  <sheetViews>
    <sheetView zoomScale="63" workbookViewId="0">
      <selection activeCell="L23" sqref="L23"/>
    </sheetView>
  </sheetViews>
  <sheetFormatPr defaultRowHeight="12.75" x14ac:dyDescent="0.2"/>
  <sheetData>
    <row r="1" spans="1:6" x14ac:dyDescent="0.2">
      <c r="A1" t="s">
        <v>283</v>
      </c>
      <c r="B1" t="s">
        <v>284</v>
      </c>
      <c r="C1" t="s">
        <v>368</v>
      </c>
      <c r="D1" t="s">
        <v>315</v>
      </c>
      <c r="E1" t="s">
        <v>286</v>
      </c>
      <c r="F1" t="s">
        <v>369</v>
      </c>
    </row>
    <row r="2" spans="1:6" x14ac:dyDescent="0.2">
      <c r="A2" t="s">
        <v>77</v>
      </c>
      <c r="B2" t="s">
        <v>290</v>
      </c>
      <c r="C2" t="s">
        <v>370</v>
      </c>
      <c r="D2" t="s">
        <v>371</v>
      </c>
      <c r="E2" t="s">
        <v>292</v>
      </c>
      <c r="F2">
        <v>4243</v>
      </c>
    </row>
    <row r="3" spans="1:6" x14ac:dyDescent="0.2">
      <c r="A3" t="s">
        <v>54</v>
      </c>
      <c r="B3" t="s">
        <v>290</v>
      </c>
      <c r="C3" t="s">
        <v>372</v>
      </c>
      <c r="D3" t="s">
        <v>371</v>
      </c>
      <c r="E3" t="s">
        <v>293</v>
      </c>
      <c r="F3">
        <v>29</v>
      </c>
    </row>
    <row r="4" spans="1:6" x14ac:dyDescent="0.2">
      <c r="A4" t="s">
        <v>59</v>
      </c>
      <c r="B4" t="s">
        <v>290</v>
      </c>
      <c r="C4" t="s">
        <v>372</v>
      </c>
      <c r="D4" t="s">
        <v>371</v>
      </c>
      <c r="E4" t="s">
        <v>293</v>
      </c>
      <c r="F4">
        <v>10</v>
      </c>
    </row>
    <row r="5" spans="1:6" x14ac:dyDescent="0.2">
      <c r="A5" t="s">
        <v>61</v>
      </c>
      <c r="B5" t="s">
        <v>290</v>
      </c>
      <c r="C5" t="s">
        <v>372</v>
      </c>
      <c r="D5" t="s">
        <v>371</v>
      </c>
      <c r="E5" t="s">
        <v>293</v>
      </c>
      <c r="F5">
        <v>618</v>
      </c>
    </row>
    <row r="6" spans="1:6" x14ac:dyDescent="0.2">
      <c r="A6" t="s">
        <v>63</v>
      </c>
      <c r="B6" t="s">
        <v>290</v>
      </c>
      <c r="C6" t="s">
        <v>372</v>
      </c>
      <c r="D6" t="s">
        <v>371</v>
      </c>
      <c r="E6" t="s">
        <v>293</v>
      </c>
      <c r="F6">
        <v>22</v>
      </c>
    </row>
    <row r="7" spans="1:6" x14ac:dyDescent="0.2">
      <c r="A7" t="s">
        <v>65</v>
      </c>
      <c r="B7" t="s">
        <v>290</v>
      </c>
      <c r="C7" t="s">
        <v>372</v>
      </c>
      <c r="D7" t="s">
        <v>371</v>
      </c>
      <c r="E7" t="s">
        <v>293</v>
      </c>
      <c r="F7">
        <v>1</v>
      </c>
    </row>
    <row r="8" spans="1:6" x14ac:dyDescent="0.2">
      <c r="A8" t="s">
        <v>67</v>
      </c>
      <c r="B8" t="s">
        <v>290</v>
      </c>
      <c r="C8" t="s">
        <v>372</v>
      </c>
      <c r="D8" t="s">
        <v>371</v>
      </c>
      <c r="E8" t="s">
        <v>293</v>
      </c>
      <c r="F8">
        <v>24</v>
      </c>
    </row>
    <row r="9" spans="1:6" x14ac:dyDescent="0.2">
      <c r="A9" t="s">
        <v>69</v>
      </c>
      <c r="B9" t="s">
        <v>290</v>
      </c>
      <c r="C9" t="s">
        <v>372</v>
      </c>
      <c r="D9" t="s">
        <v>371</v>
      </c>
      <c r="E9" t="s">
        <v>293</v>
      </c>
      <c r="F9">
        <v>103</v>
      </c>
    </row>
    <row r="10" spans="1:6" x14ac:dyDescent="0.2">
      <c r="A10" t="s">
        <v>71</v>
      </c>
      <c r="B10" t="s">
        <v>290</v>
      </c>
      <c r="C10" t="s">
        <v>372</v>
      </c>
      <c r="D10" t="s">
        <v>371</v>
      </c>
      <c r="E10" t="s">
        <v>293</v>
      </c>
      <c r="F10">
        <v>48</v>
      </c>
    </row>
    <row r="11" spans="1:6" x14ac:dyDescent="0.2">
      <c r="A11" t="s">
        <v>73</v>
      </c>
      <c r="B11" t="s">
        <v>290</v>
      </c>
      <c r="C11" t="s">
        <v>372</v>
      </c>
      <c r="D11" t="s">
        <v>371</v>
      </c>
      <c r="E11" t="s">
        <v>293</v>
      </c>
      <c r="F11">
        <v>6</v>
      </c>
    </row>
    <row r="12" spans="1:6" x14ac:dyDescent="0.2">
      <c r="A12" t="s">
        <v>75</v>
      </c>
      <c r="B12" t="s">
        <v>290</v>
      </c>
      <c r="C12" t="s">
        <v>372</v>
      </c>
      <c r="D12" t="s">
        <v>371</v>
      </c>
      <c r="E12" t="s">
        <v>293</v>
      </c>
      <c r="F12">
        <v>14</v>
      </c>
    </row>
    <row r="13" spans="1:6" x14ac:dyDescent="0.2">
      <c r="A13" t="s">
        <v>77</v>
      </c>
      <c r="B13" t="s">
        <v>290</v>
      </c>
      <c r="C13" t="s">
        <v>372</v>
      </c>
      <c r="D13" t="s">
        <v>371</v>
      </c>
      <c r="E13" t="s">
        <v>293</v>
      </c>
      <c r="F13">
        <v>93</v>
      </c>
    </row>
    <row r="14" spans="1:6" x14ac:dyDescent="0.2">
      <c r="A14" t="s">
        <v>79</v>
      </c>
      <c r="B14" t="s">
        <v>290</v>
      </c>
      <c r="C14" t="s">
        <v>372</v>
      </c>
      <c r="D14" t="s">
        <v>371</v>
      </c>
      <c r="E14" t="s">
        <v>293</v>
      </c>
      <c r="F14">
        <v>370</v>
      </c>
    </row>
    <row r="15" spans="1:6" x14ac:dyDescent="0.2">
      <c r="A15" t="s">
        <v>296</v>
      </c>
      <c r="B15" t="s">
        <v>290</v>
      </c>
      <c r="C15" t="s">
        <v>372</v>
      </c>
      <c r="D15" t="s">
        <v>371</v>
      </c>
      <c r="E15" t="s">
        <v>293</v>
      </c>
      <c r="F15">
        <v>173</v>
      </c>
    </row>
    <row r="16" spans="1:6" x14ac:dyDescent="0.2">
      <c r="A16" t="s">
        <v>86</v>
      </c>
      <c r="B16" t="s">
        <v>290</v>
      </c>
      <c r="C16" t="s">
        <v>372</v>
      </c>
      <c r="D16" t="s">
        <v>371</v>
      </c>
      <c r="E16" t="s">
        <v>293</v>
      </c>
      <c r="F16">
        <v>26</v>
      </c>
    </row>
    <row r="17" spans="1:6" x14ac:dyDescent="0.2">
      <c r="A17" t="s">
        <v>88</v>
      </c>
      <c r="B17" t="s">
        <v>290</v>
      </c>
      <c r="C17" t="s">
        <v>372</v>
      </c>
      <c r="D17" t="s">
        <v>371</v>
      </c>
      <c r="E17" t="s">
        <v>293</v>
      </c>
      <c r="F17">
        <v>40</v>
      </c>
    </row>
    <row r="18" spans="1:6" x14ac:dyDescent="0.2">
      <c r="A18" t="s">
        <v>90</v>
      </c>
      <c r="B18" t="s">
        <v>290</v>
      </c>
      <c r="C18" t="s">
        <v>372</v>
      </c>
      <c r="D18" t="s">
        <v>371</v>
      </c>
      <c r="E18" t="s">
        <v>293</v>
      </c>
      <c r="F18">
        <v>62</v>
      </c>
    </row>
    <row r="19" spans="1:6" x14ac:dyDescent="0.2">
      <c r="A19" t="s">
        <v>92</v>
      </c>
      <c r="B19" t="s">
        <v>290</v>
      </c>
      <c r="C19" t="s">
        <v>372</v>
      </c>
      <c r="D19" t="s">
        <v>371</v>
      </c>
      <c r="E19" t="s">
        <v>293</v>
      </c>
      <c r="F19">
        <v>34</v>
      </c>
    </row>
    <row r="20" spans="1:6" x14ac:dyDescent="0.2">
      <c r="A20" t="s">
        <v>94</v>
      </c>
      <c r="B20" t="s">
        <v>290</v>
      </c>
      <c r="C20" t="s">
        <v>372</v>
      </c>
      <c r="D20" t="s">
        <v>371</v>
      </c>
      <c r="E20" t="s">
        <v>293</v>
      </c>
      <c r="F20">
        <v>96</v>
      </c>
    </row>
    <row r="21" spans="1:6" x14ac:dyDescent="0.2">
      <c r="A21" t="s">
        <v>96</v>
      </c>
      <c r="B21" t="s">
        <v>290</v>
      </c>
      <c r="C21" t="s">
        <v>372</v>
      </c>
      <c r="D21" t="s">
        <v>371</v>
      </c>
      <c r="E21" t="s">
        <v>293</v>
      </c>
      <c r="F21">
        <v>18</v>
      </c>
    </row>
    <row r="22" spans="1:6" x14ac:dyDescent="0.2">
      <c r="A22" t="s">
        <v>98</v>
      </c>
      <c r="B22" t="s">
        <v>290</v>
      </c>
      <c r="C22" t="s">
        <v>372</v>
      </c>
      <c r="D22" t="s">
        <v>371</v>
      </c>
      <c r="E22" t="s">
        <v>293</v>
      </c>
      <c r="F22">
        <v>28</v>
      </c>
    </row>
    <row r="23" spans="1:6" x14ac:dyDescent="0.2">
      <c r="A23" t="s">
        <v>100</v>
      </c>
      <c r="B23" t="s">
        <v>290</v>
      </c>
      <c r="C23" t="s">
        <v>372</v>
      </c>
      <c r="D23" t="s">
        <v>371</v>
      </c>
      <c r="E23" t="s">
        <v>293</v>
      </c>
      <c r="F23">
        <v>0</v>
      </c>
    </row>
    <row r="24" spans="1:6" x14ac:dyDescent="0.2">
      <c r="C24" t="s">
        <v>363</v>
      </c>
      <c r="D24" t="s">
        <v>371</v>
      </c>
      <c r="F24">
        <v>887</v>
      </c>
    </row>
    <row r="25" spans="1:6" x14ac:dyDescent="0.2">
      <c r="B25" t="s">
        <v>299</v>
      </c>
      <c r="C25" t="s">
        <v>372</v>
      </c>
      <c r="D25">
        <v>12</v>
      </c>
      <c r="E25" t="s">
        <v>373</v>
      </c>
      <c r="F25">
        <v>3478</v>
      </c>
    </row>
    <row r="26" spans="1:6" x14ac:dyDescent="0.2">
      <c r="B26" t="s">
        <v>318</v>
      </c>
      <c r="C26" t="s">
        <v>372</v>
      </c>
      <c r="D26" t="s">
        <v>371</v>
      </c>
      <c r="E26" t="s">
        <v>374</v>
      </c>
      <c r="F26">
        <v>85</v>
      </c>
    </row>
    <row r="27" spans="1:6" x14ac:dyDescent="0.2">
      <c r="B27" t="s">
        <v>318</v>
      </c>
      <c r="C27" t="s">
        <v>372</v>
      </c>
      <c r="D27" t="s">
        <v>371</v>
      </c>
      <c r="E27" t="s">
        <v>375</v>
      </c>
      <c r="F27">
        <v>20</v>
      </c>
    </row>
    <row r="28" spans="1:6" x14ac:dyDescent="0.2">
      <c r="B28" t="s">
        <v>318</v>
      </c>
      <c r="C28" t="s">
        <v>370</v>
      </c>
      <c r="D28" t="s">
        <v>371</v>
      </c>
      <c r="E28" t="s">
        <v>376</v>
      </c>
      <c r="F28">
        <v>-391</v>
      </c>
    </row>
    <row r="29" spans="1:6" x14ac:dyDescent="0.2">
      <c r="B29" t="s">
        <v>318</v>
      </c>
      <c r="C29" t="s">
        <v>370</v>
      </c>
      <c r="D29" t="s">
        <v>371</v>
      </c>
      <c r="E29" t="s">
        <v>377</v>
      </c>
      <c r="F29">
        <v>486</v>
      </c>
    </row>
    <row r="30" spans="1:6" x14ac:dyDescent="0.2">
      <c r="F30" t="s">
        <v>295</v>
      </c>
    </row>
    <row r="31" spans="1:6" x14ac:dyDescent="0.2">
      <c r="A31" t="s">
        <v>54</v>
      </c>
      <c r="B31" t="s">
        <v>297</v>
      </c>
      <c r="C31" t="s">
        <v>372</v>
      </c>
      <c r="D31" t="s">
        <v>371</v>
      </c>
      <c r="E31" t="s">
        <v>293</v>
      </c>
      <c r="F31">
        <v>7</v>
      </c>
    </row>
    <row r="32" spans="1:6" x14ac:dyDescent="0.2">
      <c r="A32" t="s">
        <v>54</v>
      </c>
      <c r="B32" t="s">
        <v>298</v>
      </c>
      <c r="C32" t="s">
        <v>372</v>
      </c>
      <c r="D32" t="s">
        <v>371</v>
      </c>
      <c r="E32" t="s">
        <v>293</v>
      </c>
      <c r="F32">
        <v>0</v>
      </c>
    </row>
    <row r="33" spans="1:6" x14ac:dyDescent="0.2">
      <c r="A33" t="s">
        <v>54</v>
      </c>
      <c r="B33" t="s">
        <v>299</v>
      </c>
      <c r="C33" t="s">
        <v>372</v>
      </c>
      <c r="D33" t="s">
        <v>371</v>
      </c>
      <c r="E33" t="s">
        <v>293</v>
      </c>
      <c r="F33">
        <v>21</v>
      </c>
    </row>
    <row r="34" spans="1:6" x14ac:dyDescent="0.2">
      <c r="A34" t="s">
        <v>54</v>
      </c>
      <c r="B34" t="s">
        <v>300</v>
      </c>
      <c r="C34" t="s">
        <v>372</v>
      </c>
      <c r="D34" t="s">
        <v>371</v>
      </c>
      <c r="E34" t="s">
        <v>293</v>
      </c>
      <c r="F34">
        <v>0</v>
      </c>
    </row>
    <row r="35" spans="1:6" x14ac:dyDescent="0.2">
      <c r="A35" t="s">
        <v>59</v>
      </c>
      <c r="B35" t="s">
        <v>297</v>
      </c>
      <c r="C35" t="s">
        <v>372</v>
      </c>
      <c r="D35" t="s">
        <v>371</v>
      </c>
      <c r="E35" t="s">
        <v>293</v>
      </c>
      <c r="F35">
        <v>10</v>
      </c>
    </row>
    <row r="36" spans="1:6" x14ac:dyDescent="0.2">
      <c r="A36" t="s">
        <v>59</v>
      </c>
      <c r="B36" t="s">
        <v>299</v>
      </c>
      <c r="C36" t="s">
        <v>372</v>
      </c>
      <c r="D36" t="s">
        <v>371</v>
      </c>
      <c r="E36" t="s">
        <v>293</v>
      </c>
      <c r="F36">
        <v>0</v>
      </c>
    </row>
    <row r="37" spans="1:6" x14ac:dyDescent="0.2">
      <c r="A37" t="s">
        <v>61</v>
      </c>
      <c r="B37" t="s">
        <v>297</v>
      </c>
      <c r="C37" t="s">
        <v>372</v>
      </c>
      <c r="D37" t="s">
        <v>371</v>
      </c>
      <c r="E37" t="s">
        <v>293</v>
      </c>
      <c r="F37">
        <v>617</v>
      </c>
    </row>
    <row r="38" spans="1:6" x14ac:dyDescent="0.2">
      <c r="A38" t="s">
        <v>61</v>
      </c>
      <c r="B38" t="s">
        <v>298</v>
      </c>
      <c r="C38" t="s">
        <v>372</v>
      </c>
      <c r="D38" t="s">
        <v>371</v>
      </c>
      <c r="E38" t="s">
        <v>293</v>
      </c>
      <c r="F38">
        <v>0</v>
      </c>
    </row>
    <row r="39" spans="1:6" x14ac:dyDescent="0.2">
      <c r="A39" t="s">
        <v>61</v>
      </c>
      <c r="B39" t="s">
        <v>299</v>
      </c>
      <c r="C39" t="s">
        <v>372</v>
      </c>
      <c r="D39" t="s">
        <v>371</v>
      </c>
      <c r="E39" t="s">
        <v>293</v>
      </c>
      <c r="F39">
        <v>2</v>
      </c>
    </row>
    <row r="40" spans="1:6" x14ac:dyDescent="0.2">
      <c r="A40" t="s">
        <v>63</v>
      </c>
      <c r="B40" t="s">
        <v>297</v>
      </c>
      <c r="C40" t="s">
        <v>372</v>
      </c>
      <c r="D40" t="s">
        <v>371</v>
      </c>
      <c r="E40" t="s">
        <v>293</v>
      </c>
      <c r="F40">
        <v>22</v>
      </c>
    </row>
    <row r="41" spans="1:6" x14ac:dyDescent="0.2">
      <c r="A41" t="s">
        <v>65</v>
      </c>
      <c r="B41" t="s">
        <v>297</v>
      </c>
      <c r="C41" t="s">
        <v>372</v>
      </c>
      <c r="D41" t="s">
        <v>371</v>
      </c>
      <c r="E41" t="s">
        <v>293</v>
      </c>
      <c r="F41">
        <v>0</v>
      </c>
    </row>
    <row r="42" spans="1:6" x14ac:dyDescent="0.2">
      <c r="A42" t="s">
        <v>65</v>
      </c>
      <c r="B42" t="s">
        <v>298</v>
      </c>
      <c r="C42" t="s">
        <v>372</v>
      </c>
      <c r="D42" t="s">
        <v>371</v>
      </c>
      <c r="E42" t="s">
        <v>293</v>
      </c>
      <c r="F42">
        <v>0</v>
      </c>
    </row>
    <row r="43" spans="1:6" x14ac:dyDescent="0.2">
      <c r="A43" t="s">
        <v>67</v>
      </c>
      <c r="B43" t="s">
        <v>297</v>
      </c>
      <c r="C43" t="s">
        <v>372</v>
      </c>
      <c r="D43" t="s">
        <v>371</v>
      </c>
      <c r="E43" t="s">
        <v>293</v>
      </c>
      <c r="F43">
        <v>15</v>
      </c>
    </row>
    <row r="44" spans="1:6" x14ac:dyDescent="0.2">
      <c r="A44" t="s">
        <v>67</v>
      </c>
      <c r="B44" t="s">
        <v>298</v>
      </c>
      <c r="C44" t="s">
        <v>372</v>
      </c>
      <c r="D44" t="s">
        <v>371</v>
      </c>
      <c r="E44" t="s">
        <v>293</v>
      </c>
      <c r="F44">
        <v>6</v>
      </c>
    </row>
    <row r="45" spans="1:6" x14ac:dyDescent="0.2">
      <c r="A45" t="s">
        <v>67</v>
      </c>
      <c r="B45" t="s">
        <v>299</v>
      </c>
      <c r="C45" t="s">
        <v>372</v>
      </c>
      <c r="D45" t="s">
        <v>371</v>
      </c>
      <c r="E45" t="s">
        <v>293</v>
      </c>
      <c r="F45">
        <v>3</v>
      </c>
    </row>
    <row r="46" spans="1:6" x14ac:dyDescent="0.2">
      <c r="A46" t="s">
        <v>69</v>
      </c>
      <c r="B46" t="s">
        <v>297</v>
      </c>
      <c r="C46" t="s">
        <v>372</v>
      </c>
      <c r="D46" t="s">
        <v>371</v>
      </c>
      <c r="E46" t="s">
        <v>293</v>
      </c>
      <c r="F46">
        <v>102</v>
      </c>
    </row>
    <row r="47" spans="1:6" x14ac:dyDescent="0.2">
      <c r="A47" t="s">
        <v>69</v>
      </c>
      <c r="B47" t="s">
        <v>299</v>
      </c>
      <c r="C47" t="s">
        <v>372</v>
      </c>
      <c r="D47" t="s">
        <v>371</v>
      </c>
      <c r="E47" t="s">
        <v>293</v>
      </c>
      <c r="F47">
        <v>0</v>
      </c>
    </row>
    <row r="48" spans="1:6" x14ac:dyDescent="0.2">
      <c r="A48" t="s">
        <v>71</v>
      </c>
      <c r="B48" t="s">
        <v>297</v>
      </c>
      <c r="C48" t="s">
        <v>372</v>
      </c>
      <c r="D48" t="s">
        <v>371</v>
      </c>
      <c r="E48" t="s">
        <v>293</v>
      </c>
      <c r="F48">
        <v>47</v>
      </c>
    </row>
    <row r="49" spans="1:6" x14ac:dyDescent="0.2">
      <c r="A49" t="s">
        <v>71</v>
      </c>
      <c r="B49" t="s">
        <v>302</v>
      </c>
      <c r="C49" t="s">
        <v>372</v>
      </c>
      <c r="D49" t="s">
        <v>371</v>
      </c>
      <c r="E49" t="s">
        <v>293</v>
      </c>
      <c r="F49">
        <v>0</v>
      </c>
    </row>
    <row r="50" spans="1:6" x14ac:dyDescent="0.2">
      <c r="A50" t="s">
        <v>71</v>
      </c>
      <c r="B50" t="s">
        <v>298</v>
      </c>
      <c r="C50" t="s">
        <v>372</v>
      </c>
      <c r="D50" t="s">
        <v>371</v>
      </c>
      <c r="E50" t="s">
        <v>293</v>
      </c>
      <c r="F50">
        <v>1</v>
      </c>
    </row>
    <row r="51" spans="1:6" x14ac:dyDescent="0.2">
      <c r="A51" t="s">
        <v>71</v>
      </c>
      <c r="B51" t="s">
        <v>299</v>
      </c>
      <c r="C51" t="s">
        <v>372</v>
      </c>
      <c r="D51" t="s">
        <v>371</v>
      </c>
      <c r="E51" t="s">
        <v>293</v>
      </c>
      <c r="F51">
        <v>0</v>
      </c>
    </row>
    <row r="52" spans="1:6" x14ac:dyDescent="0.2">
      <c r="A52" t="s">
        <v>73</v>
      </c>
      <c r="B52" t="s">
        <v>297</v>
      </c>
      <c r="C52" t="s">
        <v>372</v>
      </c>
      <c r="D52" t="s">
        <v>371</v>
      </c>
      <c r="E52" t="s">
        <v>293</v>
      </c>
      <c r="F52">
        <v>6</v>
      </c>
    </row>
    <row r="53" spans="1:6" x14ac:dyDescent="0.2">
      <c r="A53" t="s">
        <v>73</v>
      </c>
      <c r="B53" t="s">
        <v>302</v>
      </c>
      <c r="C53" t="s">
        <v>372</v>
      </c>
      <c r="D53" t="s">
        <v>371</v>
      </c>
      <c r="E53" t="s">
        <v>293</v>
      </c>
      <c r="F53">
        <v>0</v>
      </c>
    </row>
    <row r="54" spans="1:6" x14ac:dyDescent="0.2">
      <c r="A54" t="s">
        <v>73</v>
      </c>
      <c r="B54" t="s">
        <v>298</v>
      </c>
      <c r="C54" t="s">
        <v>372</v>
      </c>
      <c r="D54" t="s">
        <v>371</v>
      </c>
      <c r="E54" t="s">
        <v>293</v>
      </c>
      <c r="F54">
        <v>0</v>
      </c>
    </row>
    <row r="55" spans="1:6" x14ac:dyDescent="0.2">
      <c r="A55" t="s">
        <v>73</v>
      </c>
      <c r="B55" t="s">
        <v>299</v>
      </c>
      <c r="C55" t="s">
        <v>372</v>
      </c>
      <c r="D55" t="s">
        <v>371</v>
      </c>
      <c r="E55" t="s">
        <v>293</v>
      </c>
      <c r="F55">
        <v>0</v>
      </c>
    </row>
    <row r="56" spans="1:6" x14ac:dyDescent="0.2">
      <c r="A56" t="s">
        <v>75</v>
      </c>
      <c r="B56" t="s">
        <v>297</v>
      </c>
      <c r="C56" t="s">
        <v>372</v>
      </c>
      <c r="D56" t="s">
        <v>371</v>
      </c>
      <c r="E56" t="s">
        <v>293</v>
      </c>
      <c r="F56">
        <v>12</v>
      </c>
    </row>
    <row r="57" spans="1:6" x14ac:dyDescent="0.2">
      <c r="A57" t="s">
        <v>75</v>
      </c>
      <c r="B57" t="s">
        <v>302</v>
      </c>
      <c r="C57" t="s">
        <v>372</v>
      </c>
      <c r="D57" t="s">
        <v>371</v>
      </c>
      <c r="E57" t="s">
        <v>293</v>
      </c>
      <c r="F57">
        <v>1</v>
      </c>
    </row>
    <row r="58" spans="1:6" x14ac:dyDescent="0.2">
      <c r="A58" t="s">
        <v>75</v>
      </c>
      <c r="B58" t="s">
        <v>298</v>
      </c>
      <c r="C58" t="s">
        <v>372</v>
      </c>
      <c r="D58" t="s">
        <v>371</v>
      </c>
      <c r="E58" t="s">
        <v>293</v>
      </c>
      <c r="F58">
        <v>1</v>
      </c>
    </row>
    <row r="59" spans="1:6" x14ac:dyDescent="0.2">
      <c r="A59" t="s">
        <v>75</v>
      </c>
      <c r="B59" t="s">
        <v>299</v>
      </c>
      <c r="C59" t="s">
        <v>372</v>
      </c>
      <c r="D59" t="s">
        <v>371</v>
      </c>
      <c r="E59" t="s">
        <v>293</v>
      </c>
      <c r="F59">
        <v>0</v>
      </c>
    </row>
    <row r="60" spans="1:6" x14ac:dyDescent="0.2">
      <c r="A60" t="s">
        <v>77</v>
      </c>
      <c r="B60" t="s">
        <v>310</v>
      </c>
      <c r="C60" t="s">
        <v>372</v>
      </c>
      <c r="D60" t="s">
        <v>371</v>
      </c>
      <c r="E60" t="s">
        <v>293</v>
      </c>
      <c r="F60">
        <v>0</v>
      </c>
    </row>
    <row r="61" spans="1:6" x14ac:dyDescent="0.2">
      <c r="A61" t="s">
        <v>77</v>
      </c>
      <c r="B61" t="s">
        <v>303</v>
      </c>
      <c r="C61" t="s">
        <v>372</v>
      </c>
      <c r="D61" t="s">
        <v>371</v>
      </c>
      <c r="E61" t="s">
        <v>293</v>
      </c>
      <c r="F61">
        <v>36</v>
      </c>
    </row>
    <row r="62" spans="1:6" x14ac:dyDescent="0.2">
      <c r="A62" t="s">
        <v>77</v>
      </c>
      <c r="B62" t="s">
        <v>304</v>
      </c>
      <c r="C62" t="s">
        <v>372</v>
      </c>
      <c r="D62" t="s">
        <v>371</v>
      </c>
      <c r="E62" t="s">
        <v>293</v>
      </c>
      <c r="F62">
        <v>6</v>
      </c>
    </row>
    <row r="63" spans="1:6" x14ac:dyDescent="0.2">
      <c r="A63" t="s">
        <v>77</v>
      </c>
      <c r="B63" t="s">
        <v>305</v>
      </c>
      <c r="C63" t="s">
        <v>372</v>
      </c>
      <c r="D63" t="s">
        <v>371</v>
      </c>
      <c r="E63" t="s">
        <v>293</v>
      </c>
      <c r="F63">
        <v>1</v>
      </c>
    </row>
    <row r="64" spans="1:6" x14ac:dyDescent="0.2">
      <c r="A64" t="s">
        <v>77</v>
      </c>
      <c r="B64" t="s">
        <v>306</v>
      </c>
      <c r="C64" t="s">
        <v>372</v>
      </c>
      <c r="D64" t="s">
        <v>371</v>
      </c>
      <c r="E64" t="s">
        <v>293</v>
      </c>
      <c r="F64">
        <v>25</v>
      </c>
    </row>
    <row r="65" spans="1:6" x14ac:dyDescent="0.2">
      <c r="A65" t="s">
        <v>77</v>
      </c>
      <c r="B65" t="s">
        <v>307</v>
      </c>
      <c r="C65" t="s">
        <v>372</v>
      </c>
      <c r="D65" t="s">
        <v>371</v>
      </c>
      <c r="E65" t="s">
        <v>293</v>
      </c>
      <c r="F65">
        <v>1</v>
      </c>
    </row>
    <row r="66" spans="1:6" x14ac:dyDescent="0.2">
      <c r="A66" t="s">
        <v>77</v>
      </c>
      <c r="B66" t="s">
        <v>308</v>
      </c>
      <c r="C66" t="s">
        <v>372</v>
      </c>
      <c r="D66" t="s">
        <v>371</v>
      </c>
      <c r="E66" t="s">
        <v>293</v>
      </c>
      <c r="F66">
        <v>22</v>
      </c>
    </row>
    <row r="67" spans="1:6" x14ac:dyDescent="0.2">
      <c r="A67" t="s">
        <v>77</v>
      </c>
      <c r="B67" t="s">
        <v>308</v>
      </c>
      <c r="C67" t="s">
        <v>370</v>
      </c>
      <c r="D67" t="s">
        <v>371</v>
      </c>
      <c r="E67" t="s">
        <v>292</v>
      </c>
      <c r="F67">
        <v>4203</v>
      </c>
    </row>
    <row r="68" spans="1:6" x14ac:dyDescent="0.2">
      <c r="A68" t="s">
        <v>77</v>
      </c>
      <c r="B68" t="s">
        <v>309</v>
      </c>
      <c r="C68" t="s">
        <v>372</v>
      </c>
      <c r="D68" t="s">
        <v>371</v>
      </c>
      <c r="E68" t="s">
        <v>293</v>
      </c>
      <c r="F68">
        <v>1</v>
      </c>
    </row>
    <row r="69" spans="1:6" x14ac:dyDescent="0.2">
      <c r="A69" t="s">
        <v>77</v>
      </c>
      <c r="B69" t="s">
        <v>309</v>
      </c>
      <c r="C69" t="s">
        <v>370</v>
      </c>
      <c r="D69" t="s">
        <v>371</v>
      </c>
      <c r="E69" t="s">
        <v>292</v>
      </c>
      <c r="F69">
        <v>40</v>
      </c>
    </row>
    <row r="70" spans="1:6" x14ac:dyDescent="0.2">
      <c r="A70" t="s">
        <v>79</v>
      </c>
      <c r="B70" t="s">
        <v>297</v>
      </c>
      <c r="C70" t="s">
        <v>372</v>
      </c>
      <c r="D70" t="s">
        <v>371</v>
      </c>
      <c r="E70" t="s">
        <v>293</v>
      </c>
      <c r="F70">
        <v>101</v>
      </c>
    </row>
    <row r="71" spans="1:6" x14ac:dyDescent="0.2">
      <c r="A71" t="s">
        <v>79</v>
      </c>
      <c r="B71" t="s">
        <v>308</v>
      </c>
      <c r="C71" t="s">
        <v>372</v>
      </c>
      <c r="D71" t="s">
        <v>371</v>
      </c>
      <c r="E71" t="s">
        <v>293</v>
      </c>
      <c r="F71">
        <v>4</v>
      </c>
    </row>
    <row r="72" spans="1:6" x14ac:dyDescent="0.2">
      <c r="A72" t="s">
        <v>79</v>
      </c>
      <c r="B72" t="s">
        <v>298</v>
      </c>
      <c r="C72" t="s">
        <v>372</v>
      </c>
      <c r="D72" t="s">
        <v>371</v>
      </c>
      <c r="E72" t="s">
        <v>293</v>
      </c>
      <c r="F72">
        <v>2</v>
      </c>
    </row>
    <row r="73" spans="1:6" x14ac:dyDescent="0.2">
      <c r="A73" t="s">
        <v>79</v>
      </c>
      <c r="B73" t="s">
        <v>311</v>
      </c>
      <c r="C73" t="s">
        <v>372</v>
      </c>
      <c r="D73" t="s">
        <v>371</v>
      </c>
      <c r="E73" t="s">
        <v>293</v>
      </c>
      <c r="F73">
        <v>16</v>
      </c>
    </row>
    <row r="74" spans="1:6" x14ac:dyDescent="0.2">
      <c r="A74" t="s">
        <v>79</v>
      </c>
      <c r="B74" t="s">
        <v>299</v>
      </c>
      <c r="C74" t="s">
        <v>372</v>
      </c>
      <c r="D74" t="s">
        <v>371</v>
      </c>
      <c r="E74" t="s">
        <v>293</v>
      </c>
      <c r="F74">
        <v>247</v>
      </c>
    </row>
    <row r="75" spans="1:6" x14ac:dyDescent="0.2">
      <c r="A75" t="s">
        <v>79</v>
      </c>
      <c r="B75" t="s">
        <v>300</v>
      </c>
      <c r="C75" t="s">
        <v>372</v>
      </c>
      <c r="D75" t="s">
        <v>371</v>
      </c>
      <c r="E75" t="s">
        <v>293</v>
      </c>
      <c r="F75">
        <v>0</v>
      </c>
    </row>
    <row r="76" spans="1:6" x14ac:dyDescent="0.2">
      <c r="A76" t="s">
        <v>296</v>
      </c>
      <c r="B76" t="s">
        <v>299</v>
      </c>
      <c r="C76" t="s">
        <v>372</v>
      </c>
      <c r="D76" t="s">
        <v>371</v>
      </c>
      <c r="E76" t="s">
        <v>293</v>
      </c>
      <c r="F76">
        <v>173</v>
      </c>
    </row>
    <row r="77" spans="1:6" x14ac:dyDescent="0.2">
      <c r="A77" t="s">
        <v>86</v>
      </c>
      <c r="B77" t="s">
        <v>297</v>
      </c>
      <c r="C77" t="s">
        <v>372</v>
      </c>
      <c r="D77" t="s">
        <v>371</v>
      </c>
      <c r="E77" t="s">
        <v>293</v>
      </c>
      <c r="F77">
        <v>18</v>
      </c>
    </row>
    <row r="78" spans="1:6" x14ac:dyDescent="0.2">
      <c r="A78" t="s">
        <v>86</v>
      </c>
      <c r="B78" t="s">
        <v>302</v>
      </c>
      <c r="C78" t="s">
        <v>372</v>
      </c>
      <c r="D78" t="s">
        <v>371</v>
      </c>
      <c r="E78" t="s">
        <v>293</v>
      </c>
      <c r="F78">
        <v>5</v>
      </c>
    </row>
    <row r="79" spans="1:6" x14ac:dyDescent="0.2">
      <c r="A79" t="s">
        <v>86</v>
      </c>
      <c r="B79" t="s">
        <v>298</v>
      </c>
      <c r="C79" t="s">
        <v>372</v>
      </c>
      <c r="D79" t="s">
        <v>371</v>
      </c>
      <c r="E79" t="s">
        <v>293</v>
      </c>
      <c r="F79">
        <v>2</v>
      </c>
    </row>
    <row r="80" spans="1:6" x14ac:dyDescent="0.2">
      <c r="A80" t="s">
        <v>86</v>
      </c>
      <c r="B80" t="s">
        <v>299</v>
      </c>
      <c r="C80" t="s">
        <v>372</v>
      </c>
      <c r="D80" t="s">
        <v>371</v>
      </c>
      <c r="E80" t="s">
        <v>293</v>
      </c>
      <c r="F80">
        <v>0</v>
      </c>
    </row>
    <row r="81" spans="1:6" x14ac:dyDescent="0.2">
      <c r="A81" t="s">
        <v>86</v>
      </c>
      <c r="B81" t="s">
        <v>300</v>
      </c>
      <c r="C81" t="s">
        <v>372</v>
      </c>
      <c r="D81" t="s">
        <v>371</v>
      </c>
      <c r="E81" t="s">
        <v>293</v>
      </c>
      <c r="F81">
        <v>0</v>
      </c>
    </row>
    <row r="82" spans="1:6" x14ac:dyDescent="0.2">
      <c r="A82" t="s">
        <v>88</v>
      </c>
      <c r="B82" t="s">
        <v>297</v>
      </c>
      <c r="C82" t="s">
        <v>372</v>
      </c>
      <c r="D82" t="s">
        <v>371</v>
      </c>
      <c r="E82" t="s">
        <v>293</v>
      </c>
      <c r="F82">
        <v>39</v>
      </c>
    </row>
    <row r="83" spans="1:6" x14ac:dyDescent="0.2">
      <c r="A83" t="s">
        <v>88</v>
      </c>
      <c r="B83" t="s">
        <v>302</v>
      </c>
      <c r="C83" t="s">
        <v>372</v>
      </c>
      <c r="D83" t="s">
        <v>371</v>
      </c>
      <c r="E83" t="s">
        <v>293</v>
      </c>
      <c r="F83">
        <v>0</v>
      </c>
    </row>
    <row r="84" spans="1:6" x14ac:dyDescent="0.2">
      <c r="A84" t="s">
        <v>88</v>
      </c>
      <c r="B84" t="s">
        <v>298</v>
      </c>
      <c r="C84" t="s">
        <v>372</v>
      </c>
      <c r="D84" t="s">
        <v>371</v>
      </c>
      <c r="E84" t="s">
        <v>293</v>
      </c>
      <c r="F84">
        <v>1</v>
      </c>
    </row>
    <row r="85" spans="1:6" x14ac:dyDescent="0.2">
      <c r="A85" t="s">
        <v>88</v>
      </c>
      <c r="B85" t="s">
        <v>299</v>
      </c>
      <c r="C85" t="s">
        <v>372</v>
      </c>
      <c r="D85" t="s">
        <v>371</v>
      </c>
      <c r="E85" t="s">
        <v>293</v>
      </c>
      <c r="F85">
        <v>0</v>
      </c>
    </row>
    <row r="86" spans="1:6" x14ac:dyDescent="0.2">
      <c r="A86" t="s">
        <v>90</v>
      </c>
      <c r="B86" t="s">
        <v>302</v>
      </c>
      <c r="C86" t="s">
        <v>372</v>
      </c>
      <c r="D86" t="s">
        <v>371</v>
      </c>
      <c r="E86" t="s">
        <v>293</v>
      </c>
      <c r="F86">
        <v>22</v>
      </c>
    </row>
    <row r="87" spans="1:6" x14ac:dyDescent="0.2">
      <c r="A87" t="s">
        <v>90</v>
      </c>
      <c r="B87" t="s">
        <v>298</v>
      </c>
      <c r="C87" t="s">
        <v>372</v>
      </c>
      <c r="D87" t="s">
        <v>371</v>
      </c>
      <c r="E87" t="s">
        <v>293</v>
      </c>
      <c r="F87">
        <v>30</v>
      </c>
    </row>
    <row r="88" spans="1:6" x14ac:dyDescent="0.2">
      <c r="A88" t="s">
        <v>90</v>
      </c>
      <c r="B88" t="s">
        <v>311</v>
      </c>
      <c r="C88" t="s">
        <v>372</v>
      </c>
      <c r="D88" t="s">
        <v>371</v>
      </c>
      <c r="E88" t="s">
        <v>293</v>
      </c>
      <c r="F88">
        <v>5</v>
      </c>
    </row>
    <row r="89" spans="1:6" x14ac:dyDescent="0.2">
      <c r="A89" t="s">
        <v>90</v>
      </c>
      <c r="B89" t="s">
        <v>312</v>
      </c>
      <c r="C89" t="s">
        <v>372</v>
      </c>
      <c r="D89" t="s">
        <v>371</v>
      </c>
      <c r="E89" t="s">
        <v>293</v>
      </c>
      <c r="F89">
        <v>4</v>
      </c>
    </row>
    <row r="90" spans="1:6" x14ac:dyDescent="0.2">
      <c r="A90" t="s">
        <v>90</v>
      </c>
      <c r="B90" t="s">
        <v>300</v>
      </c>
      <c r="C90" t="s">
        <v>372</v>
      </c>
      <c r="D90" t="s">
        <v>371</v>
      </c>
      <c r="E90" t="s">
        <v>293</v>
      </c>
      <c r="F90">
        <v>0</v>
      </c>
    </row>
    <row r="91" spans="1:6" x14ac:dyDescent="0.2">
      <c r="A91" t="s">
        <v>92</v>
      </c>
      <c r="B91" t="s">
        <v>297</v>
      </c>
      <c r="C91" t="s">
        <v>372</v>
      </c>
      <c r="D91" t="s">
        <v>371</v>
      </c>
      <c r="E91" t="s">
        <v>293</v>
      </c>
      <c r="F91">
        <v>0</v>
      </c>
    </row>
    <row r="92" spans="1:6" x14ac:dyDescent="0.2">
      <c r="A92" t="s">
        <v>92</v>
      </c>
      <c r="B92" t="s">
        <v>302</v>
      </c>
      <c r="C92" t="s">
        <v>372</v>
      </c>
      <c r="D92" t="s">
        <v>371</v>
      </c>
      <c r="E92" t="s">
        <v>293</v>
      </c>
      <c r="F92">
        <v>10</v>
      </c>
    </row>
    <row r="93" spans="1:6" x14ac:dyDescent="0.2">
      <c r="A93" t="s">
        <v>92</v>
      </c>
      <c r="B93" t="s">
        <v>298</v>
      </c>
      <c r="C93" t="s">
        <v>372</v>
      </c>
      <c r="D93" t="s">
        <v>371</v>
      </c>
      <c r="E93" t="s">
        <v>293</v>
      </c>
      <c r="F93">
        <v>21</v>
      </c>
    </row>
    <row r="94" spans="1:6" x14ac:dyDescent="0.2">
      <c r="A94" t="s">
        <v>92</v>
      </c>
      <c r="B94" t="s">
        <v>299</v>
      </c>
      <c r="C94" t="s">
        <v>372</v>
      </c>
      <c r="D94" t="s">
        <v>371</v>
      </c>
      <c r="E94" t="s">
        <v>293</v>
      </c>
      <c r="F94">
        <v>0</v>
      </c>
    </row>
    <row r="95" spans="1:6" x14ac:dyDescent="0.2">
      <c r="A95" t="s">
        <v>92</v>
      </c>
      <c r="B95" t="s">
        <v>300</v>
      </c>
      <c r="C95" t="s">
        <v>372</v>
      </c>
      <c r="D95" t="s">
        <v>371</v>
      </c>
      <c r="E95" t="s">
        <v>293</v>
      </c>
      <c r="F95">
        <v>3</v>
      </c>
    </row>
    <row r="96" spans="1:6" x14ac:dyDescent="0.2">
      <c r="A96" t="s">
        <v>94</v>
      </c>
      <c r="B96" t="s">
        <v>297</v>
      </c>
      <c r="C96" t="s">
        <v>372</v>
      </c>
      <c r="D96" t="s">
        <v>371</v>
      </c>
      <c r="E96" t="s">
        <v>293</v>
      </c>
      <c r="F96">
        <v>3</v>
      </c>
    </row>
    <row r="97" spans="1:6" x14ac:dyDescent="0.2">
      <c r="A97" t="s">
        <v>94</v>
      </c>
      <c r="B97" t="s">
        <v>302</v>
      </c>
      <c r="C97" t="s">
        <v>372</v>
      </c>
      <c r="D97" t="s">
        <v>371</v>
      </c>
      <c r="E97" t="s">
        <v>293</v>
      </c>
      <c r="F97">
        <v>1</v>
      </c>
    </row>
    <row r="98" spans="1:6" x14ac:dyDescent="0.2">
      <c r="A98" t="s">
        <v>94</v>
      </c>
      <c r="B98" t="s">
        <v>298</v>
      </c>
      <c r="C98" t="s">
        <v>372</v>
      </c>
      <c r="D98" t="s">
        <v>371</v>
      </c>
      <c r="E98" t="s">
        <v>293</v>
      </c>
      <c r="F98">
        <v>87</v>
      </c>
    </row>
    <row r="99" spans="1:6" x14ac:dyDescent="0.2">
      <c r="A99" t="s">
        <v>94</v>
      </c>
      <c r="B99" t="s">
        <v>299</v>
      </c>
      <c r="C99" t="s">
        <v>372</v>
      </c>
      <c r="D99" t="s">
        <v>371</v>
      </c>
      <c r="E99" t="s">
        <v>293</v>
      </c>
      <c r="F99">
        <v>0</v>
      </c>
    </row>
    <row r="100" spans="1:6" x14ac:dyDescent="0.2">
      <c r="A100" t="s">
        <v>94</v>
      </c>
      <c r="B100" t="s">
        <v>300</v>
      </c>
      <c r="C100" t="s">
        <v>372</v>
      </c>
      <c r="D100" t="s">
        <v>371</v>
      </c>
      <c r="E100" t="s">
        <v>293</v>
      </c>
      <c r="F100">
        <v>5</v>
      </c>
    </row>
    <row r="101" spans="1:6" x14ac:dyDescent="0.2">
      <c r="A101" t="s">
        <v>96</v>
      </c>
      <c r="B101" t="s">
        <v>297</v>
      </c>
      <c r="C101" t="s">
        <v>372</v>
      </c>
      <c r="D101" t="s">
        <v>371</v>
      </c>
      <c r="E101" t="s">
        <v>293</v>
      </c>
      <c r="F101">
        <v>4</v>
      </c>
    </row>
    <row r="102" spans="1:6" x14ac:dyDescent="0.2">
      <c r="A102" t="s">
        <v>96</v>
      </c>
      <c r="B102" t="s">
        <v>302</v>
      </c>
      <c r="C102" t="s">
        <v>372</v>
      </c>
      <c r="D102" t="s">
        <v>371</v>
      </c>
      <c r="E102" t="s">
        <v>293</v>
      </c>
      <c r="F102">
        <v>0</v>
      </c>
    </row>
    <row r="103" spans="1:6" x14ac:dyDescent="0.2">
      <c r="A103" t="s">
        <v>96</v>
      </c>
      <c r="B103" t="s">
        <v>298</v>
      </c>
      <c r="C103" t="s">
        <v>372</v>
      </c>
      <c r="D103" t="s">
        <v>371</v>
      </c>
      <c r="E103" t="s">
        <v>293</v>
      </c>
      <c r="F103">
        <v>7</v>
      </c>
    </row>
    <row r="104" spans="1:6" x14ac:dyDescent="0.2">
      <c r="A104" t="s">
        <v>96</v>
      </c>
      <c r="B104" t="s">
        <v>299</v>
      </c>
      <c r="C104" t="s">
        <v>372</v>
      </c>
      <c r="D104" t="s">
        <v>371</v>
      </c>
      <c r="E104" t="s">
        <v>293</v>
      </c>
      <c r="F104">
        <v>0</v>
      </c>
    </row>
    <row r="105" spans="1:6" x14ac:dyDescent="0.2">
      <c r="A105" t="s">
        <v>96</v>
      </c>
      <c r="B105" t="s">
        <v>300</v>
      </c>
      <c r="C105" t="s">
        <v>372</v>
      </c>
      <c r="D105" t="s">
        <v>371</v>
      </c>
      <c r="E105" t="s">
        <v>293</v>
      </c>
      <c r="F105">
        <v>7</v>
      </c>
    </row>
    <row r="106" spans="1:6" x14ac:dyDescent="0.2">
      <c r="A106" t="s">
        <v>98</v>
      </c>
      <c r="B106" t="s">
        <v>297</v>
      </c>
      <c r="C106" t="s">
        <v>372</v>
      </c>
      <c r="D106" t="s">
        <v>371</v>
      </c>
      <c r="E106" t="s">
        <v>293</v>
      </c>
      <c r="F106">
        <v>6</v>
      </c>
    </row>
    <row r="107" spans="1:6" x14ac:dyDescent="0.2">
      <c r="A107" t="s">
        <v>98</v>
      </c>
      <c r="B107" t="s">
        <v>298</v>
      </c>
      <c r="C107" t="s">
        <v>372</v>
      </c>
      <c r="D107" t="s">
        <v>371</v>
      </c>
      <c r="E107" t="s">
        <v>293</v>
      </c>
      <c r="F107">
        <v>0</v>
      </c>
    </row>
    <row r="108" spans="1:6" x14ac:dyDescent="0.2">
      <c r="A108" t="s">
        <v>98</v>
      </c>
      <c r="B108" t="s">
        <v>299</v>
      </c>
      <c r="C108" t="s">
        <v>372</v>
      </c>
      <c r="D108" t="s">
        <v>371</v>
      </c>
      <c r="E108" t="s">
        <v>293</v>
      </c>
      <c r="F108">
        <v>0</v>
      </c>
    </row>
    <row r="109" spans="1:6" x14ac:dyDescent="0.2">
      <c r="A109" t="s">
        <v>98</v>
      </c>
      <c r="B109" t="s">
        <v>300</v>
      </c>
      <c r="C109" t="s">
        <v>372</v>
      </c>
      <c r="D109" t="s">
        <v>371</v>
      </c>
      <c r="E109" t="s">
        <v>293</v>
      </c>
      <c r="F109">
        <v>22</v>
      </c>
    </row>
    <row r="110" spans="1:6" x14ac:dyDescent="0.2">
      <c r="A110" t="s">
        <v>61</v>
      </c>
      <c r="B110" t="s">
        <v>297</v>
      </c>
      <c r="C110" t="s">
        <v>372</v>
      </c>
      <c r="D110" t="s">
        <v>371</v>
      </c>
      <c r="E110" t="s">
        <v>293</v>
      </c>
      <c r="F110">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Tilastokeskus dokumentti" ma:contentTypeID="0x01010015C64B13631AAD4A9E76B6827E10B99400023AD684E7A5364E88702B579C119B8C" ma:contentTypeVersion="28" ma:contentTypeDescription="Luo uusi asiakirja." ma:contentTypeScope="" ma:versionID="8ebec08d20b78152be46736109e9431e">
  <xsd:schema xmlns:xsd="http://www.w3.org/2001/XMLSchema" xmlns:xs="http://www.w3.org/2001/XMLSchema" xmlns:p="http://schemas.microsoft.com/office/2006/metadata/properties" xmlns:ns1="http://schemas.microsoft.com/sharepoint/v3" xmlns:ns2="eb806122-3b61-4629-a153-37a7e159d40d" xmlns:ns3="39df2f23-9e78-4b27-94e5-cb3dbc5cdfcc" xmlns:ns4="eaad904e-b9cb-4c9f-9174-7f647b983aff" targetNamespace="http://schemas.microsoft.com/office/2006/metadata/properties" ma:root="true" ma:fieldsID="f7b16f422e6ac07d1c121c9f2908e2c9" ns1:_="" ns2:_="" ns3:_="" ns4:_="">
    <xsd:import namespace="http://schemas.microsoft.com/sharepoint/v3"/>
    <xsd:import namespace="eb806122-3b61-4629-a153-37a7e159d40d"/>
    <xsd:import namespace="39df2f23-9e78-4b27-94e5-cb3dbc5cdfcc"/>
    <xsd:import namespace="eaad904e-b9cb-4c9f-9174-7f647b983aff"/>
    <xsd:element name="properties">
      <xsd:complexType>
        <xsd:sequence>
          <xsd:element name="documentManagement">
            <xsd:complexType>
              <xsd:all>
                <xsd:element ref="ns1:DHDocumentTypeTaxHTField" minOccurs="0"/>
                <xsd:element ref="ns2:TaxCatchAll" minOccurs="0"/>
                <xsd:element ref="ns2:TaxCatchAllLabel" minOccurs="0"/>
                <xsd:element ref="ns1:DHFunctionTaxHTField" minOccurs="0"/>
                <xsd:element ref="ns1:DHProjectTaxHTField" minOccurs="0"/>
                <xsd:element ref="ns1:DHBusinessUnitTaxHTField" minOccurs="0"/>
                <xsd:element ref="ns1:DHStatisticsTaxHTField" minOccurs="0"/>
                <xsd:element ref="ns1:DHStatDestinationTaxHTField" minOccurs="0"/>
                <xsd:element ref="ns1:DHDataCollectionTaxHTField" minOccurs="0"/>
                <xsd:element ref="ns1:DHKeywordsTaxHTField"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3:MediaServiceLocation" minOccurs="0"/>
                <xsd:element ref="ns3:MediaLengthInSeconds" minOccurs="0"/>
                <xsd:element ref="ns3:lcf76f155ced4ddcb4097134ff3c332f" minOccurs="0"/>
                <xsd:element ref="ns3:MediaServiceObjectDetectorVersions" minOccurs="0"/>
                <xsd:element ref="ns3:MediaServiceSearchProperties" minOccurs="0"/>
                <xsd:element ref="ns3:Sis_x00e4_lt_x00f6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HDocumentTypeTaxHTField" ma:index="8" nillable="true" ma:taxonomy="true" ma:internalName="DHDocumentTypeTaxHTField" ma:taxonomyFieldName="DHDocumentType" ma:displayName="Dokumentin tyyppi" ma:default="" ma:fieldId="{331d2dd3-2083-4df2-bce9-3a3a0bbd5b64}" ma:sspId="60871944-895c-4cb2-84e1-cd44f824062f" ma:termSetId="e471635c-c0c0-4256-ad46-6ffece1c06fb" ma:anchorId="00000000-0000-0000-0000-000000000000" ma:open="false" ma:isKeyword="false">
      <xsd:complexType>
        <xsd:sequence>
          <xsd:element ref="pc:Terms" minOccurs="0" maxOccurs="1"/>
        </xsd:sequence>
      </xsd:complexType>
    </xsd:element>
    <xsd:element name="DHFunctionTaxHTField" ma:index="12" nillable="true" ma:taxonomy="true" ma:internalName="DHFunctionTaxHTField" ma:taxonomyFieldName="DHFunction" ma:displayName="Tehtävä" ma:default="" ma:fieldId="{00b6e850-dcf7-4cb3-99fd-8dab9f58ebdc}" ma:sspId="60871944-895c-4cb2-84e1-cd44f824062f" ma:termSetId="553074c3-162d-4fb7-b2fe-ff72ad6958aa" ma:anchorId="00000000-0000-0000-0000-000000000000" ma:open="false" ma:isKeyword="false">
      <xsd:complexType>
        <xsd:sequence>
          <xsd:element ref="pc:Terms" minOccurs="0" maxOccurs="1"/>
        </xsd:sequence>
      </xsd:complexType>
    </xsd:element>
    <xsd:element name="DHProjectTaxHTField" ma:index="14" nillable="true" ma:taxonomy="true" ma:internalName="DHProjectTaxHTField" ma:taxonomyFieldName="DHProject" ma:displayName="Projekti" ma:default="" ma:fieldId="{441f48c5-50ff-440f-a8a4-d03699584870}" ma:sspId="60871944-895c-4cb2-84e1-cd44f824062f" ma:termSetId="04f54ef3-ec83-42d0-aa8c-40ae45b258ed" ma:anchorId="00000000-0000-0000-0000-000000000000" ma:open="false" ma:isKeyword="false">
      <xsd:complexType>
        <xsd:sequence>
          <xsd:element ref="pc:Terms" minOccurs="0" maxOccurs="1"/>
        </xsd:sequence>
      </xsd:complexType>
    </xsd:element>
    <xsd:element name="DHBusinessUnitTaxHTField" ma:index="16" nillable="true" ma:taxonomy="true" ma:internalName="DHBusinessUnitTaxHTField" ma:taxonomyFieldName="DHBusinessUnit" ma:displayName="Tulosyksikkö" ma:default="" ma:fieldId="{88109adc-c347-435f-af5b-2bce575dac3e}" ma:sspId="60871944-895c-4cb2-84e1-cd44f824062f" ma:termSetId="58054ada-cba8-4519-96fb-10431ae2ab6a" ma:anchorId="00000000-0000-0000-0000-000000000000" ma:open="false" ma:isKeyword="false">
      <xsd:complexType>
        <xsd:sequence>
          <xsd:element ref="pc:Terms" minOccurs="0" maxOccurs="1"/>
        </xsd:sequence>
      </xsd:complexType>
    </xsd:element>
    <xsd:element name="DHStatisticsTaxHTField" ma:index="18" nillable="true" ma:taxonomy="true" ma:internalName="DHStatisticsTaxHTField" ma:taxonomyFieldName="DHStatistics" ma:displayName="Tilasto" ma:default="" ma:fieldId="{1faa055b-b683-4c06-8ad0-7a301d90f566}" ma:sspId="60871944-895c-4cb2-84e1-cd44f824062f" ma:termSetId="6c20989a-5ada-4474-b5dd-b5594652563b" ma:anchorId="00000000-0000-0000-0000-000000000000" ma:open="false" ma:isKeyword="false">
      <xsd:complexType>
        <xsd:sequence>
          <xsd:element ref="pc:Terms" minOccurs="0" maxOccurs="1"/>
        </xsd:sequence>
      </xsd:complexType>
    </xsd:element>
    <xsd:element name="DHStatDestinationTaxHTField" ma:index="20" nillable="true" ma:taxonomy="true" ma:internalName="DHStatDestinationTaxHTField" ma:taxonomyFieldName="DHStatDestination" ma:displayName="Tilastointikohde" ma:default="" ma:fieldId="{9a265625-bee4-41ea-85bc-a3e62955ed2f}" ma:sspId="60871944-895c-4cb2-84e1-cd44f824062f" ma:termSetId="10397f09-9ec9-4c4f-b4b6-8d74e9effab7" ma:anchorId="00000000-0000-0000-0000-000000000000" ma:open="false" ma:isKeyword="false">
      <xsd:complexType>
        <xsd:sequence>
          <xsd:element ref="pc:Terms" minOccurs="0" maxOccurs="1"/>
        </xsd:sequence>
      </xsd:complexType>
    </xsd:element>
    <xsd:element name="DHDataCollectionTaxHTField" ma:index="22" nillable="true" ma:taxonomy="true" ma:internalName="DHDataCollectionTaxHTField" ma:taxonomyFieldName="DHDataCollection" ma:displayName="Tiedonkeruu" ma:default="" ma:fieldId="{ab5b1093-7f68-41a0-b916-e50a97208eca}" ma:sspId="60871944-895c-4cb2-84e1-cd44f824062f" ma:termSetId="6c9e0695-971c-449d-b71c-dfeb08068c5a" ma:anchorId="00000000-0000-0000-0000-000000000000" ma:open="false" ma:isKeyword="false">
      <xsd:complexType>
        <xsd:sequence>
          <xsd:element ref="pc:Terms" minOccurs="0" maxOccurs="1"/>
        </xsd:sequence>
      </xsd:complexType>
    </xsd:element>
    <xsd:element name="DHKeywordsTaxHTField" ma:index="24" nillable="true" ma:taxonomy="true" ma:internalName="DHKeywordsTaxHTField" ma:taxonomyFieldName="DHKeywords" ma:displayName="Asiasanat" ma:default="" ma:fieldId="{ed2c910c-f378-48e5-95af-429460551ce7}" ma:sspId="60871944-895c-4cb2-84e1-cd44f824062f" ma:termSetId="5e2c99d2-4a76-460f-8caa-b4393bccc740"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b806122-3b61-4629-a153-37a7e159d40d"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b95ff6f0-6284-4a77-a673-03bc95e125e9}" ma:internalName="TaxCatchAll" ma:showField="CatchAllData" ma:web="eaad904e-b9cb-4c9f-9174-7f647b983aff">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b95ff6f0-6284-4a77-a673-03bc95e125e9}" ma:internalName="TaxCatchAllLabel" ma:readOnly="true" ma:showField="CatchAllDataLabel" ma:web="eaad904e-b9cb-4c9f-9174-7f647b983af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9df2f23-9e78-4b27-94e5-cb3dbc5cdfcc" elementFormDefault="qualified">
    <xsd:import namespace="http://schemas.microsoft.com/office/2006/documentManagement/types"/>
    <xsd:import namespace="http://schemas.microsoft.com/office/infopath/2007/PartnerControls"/>
    <xsd:element name="MediaServiceMetadata" ma:index="26" nillable="true" ma:displayName="MediaServiceMetadata" ma:hidden="true" ma:internalName="MediaServiceMetadata" ma:readOnly="true">
      <xsd:simpleType>
        <xsd:restriction base="dms:Note"/>
      </xsd:simpleType>
    </xsd:element>
    <xsd:element name="MediaServiceFastMetadata" ma:index="27" nillable="true" ma:displayName="MediaServiceFastMetadata" ma:hidden="true" ma:internalName="MediaServiceFastMetadata" ma:readOnly="true">
      <xsd:simpleType>
        <xsd:restriction base="dms:Note"/>
      </xsd:simpleType>
    </xsd:element>
    <xsd:element name="MediaServiceDateTaken" ma:index="28" nillable="true" ma:displayName="MediaServiceDateTaken" ma:hidden="true" ma:internalName="MediaServiceDateTaken" ma:readOnly="true">
      <xsd:simpleType>
        <xsd:restriction base="dms:Text"/>
      </xsd:simpleType>
    </xsd:element>
    <xsd:element name="MediaServiceAutoTags" ma:index="29" nillable="true" ma:displayName="Tags" ma:internalName="MediaServiceAutoTags" ma:readOnly="true">
      <xsd:simpleType>
        <xsd:restriction base="dms:Text"/>
      </xsd:simpleType>
    </xsd:element>
    <xsd:element name="MediaServiceOCR" ma:index="30" nillable="true" ma:displayName="Extracted Text" ma:internalName="MediaServiceOCR" ma:readOnly="true">
      <xsd:simpleType>
        <xsd:restriction base="dms:Note">
          <xsd:maxLength value="255"/>
        </xsd:restriction>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ServiceAutoKeyPoints" ma:index="33" nillable="true" ma:displayName="MediaServiceAutoKeyPoints" ma:hidden="true" ma:internalName="MediaServiceAutoKeyPoints" ma:readOnly="true">
      <xsd:simpleType>
        <xsd:restriction base="dms:Note"/>
      </xsd:simpleType>
    </xsd:element>
    <xsd:element name="MediaServiceKeyPoints" ma:index="34" nillable="true" ma:displayName="KeyPoints" ma:internalName="MediaServiceKeyPoints" ma:readOnly="true">
      <xsd:simpleType>
        <xsd:restriction base="dms:Note">
          <xsd:maxLength value="255"/>
        </xsd:restriction>
      </xsd:simpleType>
    </xsd:element>
    <xsd:element name="MediaServiceLocation" ma:index="37" nillable="true" ma:displayName="Location" ma:internalName="MediaServiceLocation" ma:readOnly="true">
      <xsd:simpleType>
        <xsd:restriction base="dms:Text"/>
      </xsd:simpleType>
    </xsd:element>
    <xsd:element name="MediaLengthInSeconds" ma:index="38" nillable="true" ma:displayName="MediaLengthInSeconds" ma:hidden="true" ma:internalName="MediaLengthInSeconds" ma:readOnly="true">
      <xsd:simpleType>
        <xsd:restriction base="dms:Unknown"/>
      </xsd:simpleType>
    </xsd:element>
    <xsd:element name="lcf76f155ced4ddcb4097134ff3c332f" ma:index="40" nillable="true" ma:taxonomy="true" ma:internalName="lcf76f155ced4ddcb4097134ff3c332f" ma:taxonomyFieldName="MediaServiceImageTags" ma:displayName="Kuvien tunnisteet" ma:readOnly="false" ma:fieldId="{5cf76f15-5ced-4ddc-b409-7134ff3c332f}" ma:taxonomyMulti="true" ma:sspId="60871944-895c-4cb2-84e1-cd44f824062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1" nillable="true" ma:displayName="MediaServiceObjectDetectorVersions" ma:hidden="true" ma:indexed="true" ma:internalName="MediaServiceObjectDetectorVersions" ma:readOnly="true">
      <xsd:simpleType>
        <xsd:restriction base="dms:Text"/>
      </xsd:simpleType>
    </xsd:element>
    <xsd:element name="MediaServiceSearchProperties" ma:index="42" nillable="true" ma:displayName="MediaServiceSearchProperties" ma:hidden="true" ma:internalName="MediaServiceSearchProperties" ma:readOnly="true">
      <xsd:simpleType>
        <xsd:restriction base="dms:Note"/>
      </xsd:simpleType>
    </xsd:element>
    <xsd:element name="Sis_x00e4_lt_x00f6_" ma:index="43" nillable="true" ma:displayName="Sisältö" ma:format="Dropdown" ma:internalName="Sis_x00e4_lt_x00f6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aad904e-b9cb-4c9f-9174-7f647b983aff" elementFormDefault="qualified">
    <xsd:import namespace="http://schemas.microsoft.com/office/2006/documentManagement/types"/>
    <xsd:import namespace="http://schemas.microsoft.com/office/infopath/2007/PartnerControls"/>
    <xsd:element name="SharedWithUsers" ma:index="35"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6" nillable="true" ma:displayName="Jakamisen tiedot"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HStatDestinationTaxHTField xmlns="http://schemas.microsoft.com/sharepoint/v3">
      <Terms xmlns="http://schemas.microsoft.com/office/infopath/2007/PartnerControls"/>
    </DHStatDestinationTaxHTField>
    <Sis_x00e4_lt_x00f6_ xmlns="39df2f23-9e78-4b27-94e5-cb3dbc5cdfcc" xsi:nil="true"/>
    <DHDocumentTypeTaxHTField xmlns="http://schemas.microsoft.com/sharepoint/v3">
      <Terms xmlns="http://schemas.microsoft.com/office/infopath/2007/PartnerControls"/>
    </DHDocumentTypeTaxHTField>
    <DHFunctionTaxHTField xmlns="http://schemas.microsoft.com/sharepoint/v3">
      <Terms xmlns="http://schemas.microsoft.com/office/infopath/2007/PartnerControls"/>
    </DHFunctionTaxHTField>
    <DHDataCollectionTaxHTField xmlns="http://schemas.microsoft.com/sharepoint/v3">
      <Terms xmlns="http://schemas.microsoft.com/office/infopath/2007/PartnerControls"/>
    </DHDataCollectionTaxHTField>
    <DHKeywordsTaxHTField xmlns="http://schemas.microsoft.com/sharepoint/v3">
      <Terms xmlns="http://schemas.microsoft.com/office/infopath/2007/PartnerControls"/>
    </DHKeywordsTaxHTField>
    <DHBusinessUnitTaxHTField xmlns="http://schemas.microsoft.com/sharepoint/v3">
      <Terms xmlns="http://schemas.microsoft.com/office/infopath/2007/PartnerControls"/>
    </DHBusinessUnitTaxHTField>
    <lcf76f155ced4ddcb4097134ff3c332f xmlns="39df2f23-9e78-4b27-94e5-cb3dbc5cdfcc">
      <Terms xmlns="http://schemas.microsoft.com/office/infopath/2007/PartnerControls"/>
    </lcf76f155ced4ddcb4097134ff3c332f>
    <TaxCatchAll xmlns="eb806122-3b61-4629-a153-37a7e159d40d" xsi:nil="true"/>
    <DHProjectTaxHTField xmlns="http://schemas.microsoft.com/sharepoint/v3">
      <Terms xmlns="http://schemas.microsoft.com/office/infopath/2007/PartnerControls"/>
    </DHProjectTaxHTField>
    <DHStatisticsTaxHTField xmlns="http://schemas.microsoft.com/sharepoint/v3">
      <Terms xmlns="http://schemas.microsoft.com/office/infopath/2007/PartnerControls"/>
    </DHStatisticsTaxHTField>
  </documentManagement>
</p:properties>
</file>

<file path=customXml/itemProps1.xml><?xml version="1.0" encoding="utf-8"?>
<ds:datastoreItem xmlns:ds="http://schemas.openxmlformats.org/officeDocument/2006/customXml" ds:itemID="{F602E5E7-DF5C-462C-A50A-EF772EF47D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b806122-3b61-4629-a153-37a7e159d40d"/>
    <ds:schemaRef ds:uri="39df2f23-9e78-4b27-94e5-cb3dbc5cdfcc"/>
    <ds:schemaRef ds:uri="eaad904e-b9cb-4c9f-9174-7f647b983a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D9D0564-7F12-4E14-9CD3-86B6356BCD8D}">
  <ds:schemaRefs>
    <ds:schemaRef ds:uri="http://schemas.microsoft.com/sharepoint/v3/contenttype/forms"/>
  </ds:schemaRefs>
</ds:datastoreItem>
</file>

<file path=customXml/itemProps3.xml><?xml version="1.0" encoding="utf-8"?>
<ds:datastoreItem xmlns:ds="http://schemas.openxmlformats.org/officeDocument/2006/customXml" ds:itemID="{BBF5B3F1-C21F-4F26-BC49-D1BD8E0BDA0F}">
  <ds:schemaRefs>
    <ds:schemaRef ds:uri="39df2f23-9e78-4b27-94e5-cb3dbc5cdfcc"/>
    <ds:schemaRef ds:uri="http://purl.org/dc/elements/1.1/"/>
    <ds:schemaRef ds:uri="http://schemas.microsoft.com/office/2006/metadata/properties"/>
    <ds:schemaRef ds:uri="http://schemas.microsoft.com/sharepoint/v3"/>
    <ds:schemaRef ds:uri="http://schemas.microsoft.com/office/2006/documentManagement/types"/>
    <ds:schemaRef ds:uri="eb806122-3b61-4629-a153-37a7e159d40d"/>
    <ds:schemaRef ds:uri="http://purl.org/dc/terms/"/>
    <ds:schemaRef ds:uri="eaad904e-b9cb-4c9f-9174-7f647b983aff"/>
    <ds:schemaRef ds:uri="http://schemas.microsoft.com/office/infopath/2007/PartnerControls"/>
    <ds:schemaRef ds:uri="http://purl.org/dc/dcmitype/"/>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INFO</vt:lpstr>
      <vt:lpstr>Data (Layer 1)</vt:lpstr>
      <vt:lpstr>Contributions (Layer 2)</vt:lpstr>
      <vt:lpstr>References to Inv (Layer 3)</vt:lpstr>
      <vt:lpstr>PROD_A21</vt:lpstr>
      <vt:lpstr>Other</vt:lpstr>
      <vt:lpstr>Insurance</vt:lpstr>
      <vt:lpstr>'Contributions (Layer 2)'!Print_Area</vt:lpstr>
      <vt:lpstr>'Data (Layer 1)'!Print_Area</vt:lpstr>
      <vt:lpstr>'References to Inv (Layer 3)'!Print_Area</vt:lpstr>
      <vt:lpstr>'Contributions (Layer 2)'!Print_Titles</vt:lpstr>
      <vt:lpstr>'Data (Layer 1)'!Print_Titles</vt:lpstr>
      <vt:lpstr>'References to Inv (Layer 3)'!Print_Titles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2023-10-23T08:44:53Z</dcterms:created>
  <dcterms:modified xsi:type="dcterms:W3CDTF">2025-12-11T10:28:48Z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d9ddd1-4d20-43f6-abfa-fc3c07406f94_Enabled">
    <vt:lpwstr>true</vt:lpwstr>
  </property>
  <property fmtid="{D5CDD505-2E9C-101B-9397-08002B2CF9AE}" pid="3" name="MSIP_Label_6bd9ddd1-4d20-43f6-abfa-fc3c07406f94_SetDate">
    <vt:lpwstr>2023-10-23T08:45:15Z</vt:lpwstr>
  </property>
  <property fmtid="{D5CDD505-2E9C-101B-9397-08002B2CF9AE}" pid="4" name="MSIP_Label_6bd9ddd1-4d20-43f6-abfa-fc3c07406f94_Method">
    <vt:lpwstr>Standard</vt:lpwstr>
  </property>
  <property fmtid="{D5CDD505-2E9C-101B-9397-08002B2CF9AE}" pid="5" name="MSIP_Label_6bd9ddd1-4d20-43f6-abfa-fc3c07406f94_Name">
    <vt:lpwstr>Commission Use</vt:lpwstr>
  </property>
  <property fmtid="{D5CDD505-2E9C-101B-9397-08002B2CF9AE}" pid="6" name="MSIP_Label_6bd9ddd1-4d20-43f6-abfa-fc3c07406f94_SiteId">
    <vt:lpwstr>b24c8b06-522c-46fe-9080-70926f8dddb1</vt:lpwstr>
  </property>
  <property fmtid="{D5CDD505-2E9C-101B-9397-08002B2CF9AE}" pid="7" name="MSIP_Label_6bd9ddd1-4d20-43f6-abfa-fc3c07406f94_ActionId">
    <vt:lpwstr>96f2f596-78f6-480c-acec-ec04a4e03b1f</vt:lpwstr>
  </property>
  <property fmtid="{D5CDD505-2E9C-101B-9397-08002B2CF9AE}" pid="8" name="MSIP_Label_6bd9ddd1-4d20-43f6-abfa-fc3c07406f94_ContentBits">
    <vt:lpwstr>0</vt:lpwstr>
  </property>
  <property fmtid="{D5CDD505-2E9C-101B-9397-08002B2CF9AE}" pid="9" name="ContentTypeId">
    <vt:lpwstr>0x01010015C64B13631AAD4A9E76B6827E10B99400023AD684E7A5364E88702B579C119B8C</vt:lpwstr>
  </property>
  <property fmtid="{D5CDD505-2E9C-101B-9397-08002B2CF9AE}" pid="10" name="MediaServiceImageTags">
    <vt:lpwstr/>
  </property>
  <property fmtid="{D5CDD505-2E9C-101B-9397-08002B2CF9AE}" pid="11" name="DHDocumentType">
    <vt:lpwstr/>
  </property>
  <property fmtid="{D5CDD505-2E9C-101B-9397-08002B2CF9AE}" pid="12" name="DHDataCollection">
    <vt:lpwstr/>
  </property>
  <property fmtid="{D5CDD505-2E9C-101B-9397-08002B2CF9AE}" pid="13" name="DHStatistics">
    <vt:lpwstr/>
  </property>
  <property fmtid="{D5CDD505-2E9C-101B-9397-08002B2CF9AE}" pid="14" name="DHKeywords">
    <vt:lpwstr/>
  </property>
  <property fmtid="{D5CDD505-2E9C-101B-9397-08002B2CF9AE}" pid="15" name="DHBusinessUnit">
    <vt:lpwstr/>
  </property>
  <property fmtid="{D5CDD505-2E9C-101B-9397-08002B2CF9AE}" pid="16" name="DHStatDestination">
    <vt:lpwstr/>
  </property>
  <property fmtid="{D5CDD505-2E9C-101B-9397-08002B2CF9AE}" pid="17" name="DHFunction">
    <vt:lpwstr/>
  </property>
  <property fmtid="{D5CDD505-2E9C-101B-9397-08002B2CF9AE}" pid="18" name="DHProject">
    <vt:lpwstr/>
  </property>
</Properties>
</file>